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413 - Andreetta - Camino Alabama\000 - Predimensionamento\Excel\Vortex-Shedding\"/>
    </mc:Choice>
  </mc:AlternateContent>
  <xr:revisionPtr revIDLastSave="0" documentId="13_ncr:1_{6536FCDE-2025-4046-B811-C7E7912442BE}" xr6:coauthVersionLast="47" xr6:coauthVersionMax="47" xr10:uidLastSave="{00000000-0000-0000-0000-000000000000}"/>
  <bookViews>
    <workbookView xWindow="-120" yWindow="-120" windowWidth="29040" windowHeight="15840" xr2:uid="{AC937126-F9DE-4E6D-82BA-1D67157F830B}"/>
  </bookViews>
  <sheets>
    <sheet name="m_eq" sheetId="3" r:id="rId1"/>
    <sheet name="Foglio1" sheetId="9" r:id="rId2"/>
    <sheet name="m_eqG1" sheetId="6" r:id="rId3"/>
    <sheet name="m_eqG2" sheetId="7" r:id="rId4"/>
    <sheet name="m_eqG3" sheetId="8" r:id="rId5"/>
    <sheet name="Validazione 2" sheetId="5" r:id="rId6"/>
  </sheets>
  <definedNames>
    <definedName name="_xlnm._FilterDatabase" localSheetId="1" hidden="1">Foglio1!$G$9:$S$9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1" i="3" l="1"/>
  <c r="R12" i="3"/>
  <c r="L63" i="3"/>
  <c r="C63" i="3"/>
  <c r="C40" i="3"/>
  <c r="D40" i="3"/>
  <c r="E40" i="3"/>
  <c r="F40" i="3"/>
  <c r="G40" i="3"/>
  <c r="H40" i="3"/>
  <c r="I40" i="3"/>
  <c r="J40" i="3"/>
  <c r="K40" i="3"/>
  <c r="L40" i="3"/>
  <c r="C41" i="3"/>
  <c r="D41" i="3"/>
  <c r="E41" i="3"/>
  <c r="F41" i="3"/>
  <c r="G41" i="3"/>
  <c r="H41" i="3"/>
  <c r="I41" i="3"/>
  <c r="J41" i="3"/>
  <c r="K41" i="3"/>
  <c r="L41" i="3"/>
  <c r="C42" i="3"/>
  <c r="D42" i="3"/>
  <c r="E42" i="3"/>
  <c r="F42" i="3"/>
  <c r="G42" i="3"/>
  <c r="H42" i="3"/>
  <c r="I42" i="3"/>
  <c r="J42" i="3"/>
  <c r="K42" i="3"/>
  <c r="L42" i="3"/>
  <c r="C43" i="3"/>
  <c r="D43" i="3"/>
  <c r="E43" i="3"/>
  <c r="F43" i="3"/>
  <c r="G43" i="3"/>
  <c r="H43" i="3"/>
  <c r="I43" i="3"/>
  <c r="J43" i="3"/>
  <c r="K43" i="3"/>
  <c r="L43" i="3"/>
  <c r="C44" i="3"/>
  <c r="D44" i="3"/>
  <c r="E44" i="3"/>
  <c r="F44" i="3"/>
  <c r="G44" i="3"/>
  <c r="H44" i="3"/>
  <c r="I44" i="3"/>
  <c r="J44" i="3"/>
  <c r="K44" i="3"/>
  <c r="L44" i="3"/>
  <c r="C45" i="3"/>
  <c r="D45" i="3"/>
  <c r="E45" i="3"/>
  <c r="F45" i="3"/>
  <c r="G45" i="3"/>
  <c r="H45" i="3"/>
  <c r="I45" i="3"/>
  <c r="J45" i="3"/>
  <c r="K45" i="3"/>
  <c r="L45" i="3"/>
  <c r="C46" i="3"/>
  <c r="D46" i="3"/>
  <c r="E46" i="3"/>
  <c r="F46" i="3"/>
  <c r="G46" i="3"/>
  <c r="H46" i="3"/>
  <c r="I46" i="3"/>
  <c r="J46" i="3"/>
  <c r="K46" i="3"/>
  <c r="L46" i="3"/>
  <c r="C47" i="3"/>
  <c r="D47" i="3"/>
  <c r="E47" i="3"/>
  <c r="F47" i="3"/>
  <c r="G47" i="3"/>
  <c r="H47" i="3"/>
  <c r="I47" i="3"/>
  <c r="J47" i="3"/>
  <c r="K47" i="3"/>
  <c r="L47" i="3"/>
  <c r="C48" i="3"/>
  <c r="D48" i="3"/>
  <c r="E48" i="3"/>
  <c r="F48" i="3"/>
  <c r="G48" i="3"/>
  <c r="H48" i="3"/>
  <c r="I48" i="3"/>
  <c r="J48" i="3"/>
  <c r="K48" i="3"/>
  <c r="L48" i="3"/>
  <c r="C49" i="3"/>
  <c r="D49" i="3"/>
  <c r="E49" i="3"/>
  <c r="F49" i="3"/>
  <c r="G49" i="3"/>
  <c r="H49" i="3"/>
  <c r="I49" i="3"/>
  <c r="J49" i="3"/>
  <c r="K49" i="3"/>
  <c r="L49" i="3"/>
  <c r="C50" i="3"/>
  <c r="D50" i="3"/>
  <c r="E50" i="3"/>
  <c r="F50" i="3"/>
  <c r="G50" i="3"/>
  <c r="H50" i="3"/>
  <c r="I50" i="3"/>
  <c r="J50" i="3"/>
  <c r="K50" i="3"/>
  <c r="L50" i="3"/>
  <c r="C51" i="3"/>
  <c r="D51" i="3"/>
  <c r="E51" i="3"/>
  <c r="F51" i="3"/>
  <c r="G51" i="3"/>
  <c r="H51" i="3"/>
  <c r="I51" i="3"/>
  <c r="J51" i="3"/>
  <c r="K51" i="3"/>
  <c r="L51" i="3"/>
  <c r="C52" i="3"/>
  <c r="D52" i="3"/>
  <c r="E52" i="3"/>
  <c r="F52" i="3"/>
  <c r="G52" i="3"/>
  <c r="H52" i="3"/>
  <c r="I52" i="3"/>
  <c r="J52" i="3"/>
  <c r="K52" i="3"/>
  <c r="L52" i="3"/>
  <c r="C53" i="3"/>
  <c r="D53" i="3"/>
  <c r="E53" i="3"/>
  <c r="F53" i="3"/>
  <c r="G53" i="3"/>
  <c r="H53" i="3"/>
  <c r="I53" i="3"/>
  <c r="J53" i="3"/>
  <c r="K53" i="3"/>
  <c r="L53" i="3"/>
  <c r="C54" i="3"/>
  <c r="D54" i="3"/>
  <c r="E54" i="3"/>
  <c r="F54" i="3"/>
  <c r="G54" i="3"/>
  <c r="H54" i="3"/>
  <c r="I54" i="3"/>
  <c r="J54" i="3"/>
  <c r="K54" i="3"/>
  <c r="L54" i="3"/>
  <c r="C55" i="3"/>
  <c r="D55" i="3"/>
  <c r="E55" i="3"/>
  <c r="F55" i="3"/>
  <c r="G55" i="3"/>
  <c r="H55" i="3"/>
  <c r="I55" i="3"/>
  <c r="J55" i="3"/>
  <c r="K55" i="3"/>
  <c r="L55" i="3"/>
  <c r="C56" i="3"/>
  <c r="D56" i="3"/>
  <c r="E56" i="3"/>
  <c r="F56" i="3"/>
  <c r="G56" i="3"/>
  <c r="H56" i="3"/>
  <c r="I56" i="3"/>
  <c r="J56" i="3"/>
  <c r="K56" i="3"/>
  <c r="L56" i="3"/>
  <c r="C57" i="3"/>
  <c r="D57" i="3"/>
  <c r="E57" i="3"/>
  <c r="F57" i="3"/>
  <c r="G57" i="3"/>
  <c r="H57" i="3"/>
  <c r="I57" i="3"/>
  <c r="J57" i="3"/>
  <c r="K57" i="3"/>
  <c r="L57" i="3"/>
  <c r="C58" i="3"/>
  <c r="D58" i="3"/>
  <c r="E58" i="3"/>
  <c r="F58" i="3"/>
  <c r="G58" i="3"/>
  <c r="H58" i="3"/>
  <c r="I58" i="3"/>
  <c r="J58" i="3"/>
  <c r="K58" i="3"/>
  <c r="L58" i="3"/>
  <c r="C59" i="3"/>
  <c r="D59" i="3"/>
  <c r="E59" i="3"/>
  <c r="F59" i="3"/>
  <c r="G59" i="3"/>
  <c r="H59" i="3"/>
  <c r="I59" i="3"/>
  <c r="J59" i="3"/>
  <c r="K59" i="3"/>
  <c r="L59" i="3"/>
  <c r="C60" i="3"/>
  <c r="D60" i="3"/>
  <c r="E60" i="3"/>
  <c r="F60" i="3"/>
  <c r="G60" i="3"/>
  <c r="H60" i="3"/>
  <c r="I60" i="3"/>
  <c r="J60" i="3"/>
  <c r="K60" i="3"/>
  <c r="L60" i="3"/>
  <c r="C61" i="3"/>
  <c r="D61" i="3"/>
  <c r="E61" i="3"/>
  <c r="F61" i="3"/>
  <c r="G61" i="3"/>
  <c r="H61" i="3"/>
  <c r="I61" i="3"/>
  <c r="J61" i="3"/>
  <c r="K61" i="3"/>
  <c r="L61" i="3"/>
  <c r="C62" i="3"/>
  <c r="D62" i="3"/>
  <c r="E62" i="3"/>
  <c r="F62" i="3"/>
  <c r="G62" i="3"/>
  <c r="H62" i="3"/>
  <c r="I62" i="3"/>
  <c r="J62" i="3"/>
  <c r="K62" i="3"/>
  <c r="L62" i="3"/>
  <c r="D63" i="3"/>
  <c r="E63" i="3"/>
  <c r="F63" i="3"/>
  <c r="G63" i="3"/>
  <c r="H63" i="3"/>
  <c r="I63" i="3"/>
  <c r="J63" i="3"/>
  <c r="K63" i="3"/>
  <c r="R8" i="3"/>
  <c r="S8" i="3"/>
  <c r="T12" i="3"/>
  <c r="P33" i="3"/>
  <c r="N13" i="3" a="1"/>
  <c r="N13" i="3" s="1"/>
  <c r="O13" i="3" s="1"/>
  <c r="Q13" i="3" s="1"/>
  <c r="P13" i="3"/>
  <c r="N14" i="3" a="1"/>
  <c r="N14" i="3"/>
  <c r="O14" i="3"/>
  <c r="Q14" i="3" s="1"/>
  <c r="P14" i="3"/>
  <c r="N15" i="3" a="1"/>
  <c r="N15" i="3"/>
  <c r="O15" i="3" s="1"/>
  <c r="Q15" i="3" s="1"/>
  <c r="P15" i="3"/>
  <c r="N16" i="3" a="1"/>
  <c r="N16" i="3" s="1"/>
  <c r="O16" i="3" s="1"/>
  <c r="Q16" i="3" s="1"/>
  <c r="P16" i="3"/>
  <c r="N17" i="3" a="1"/>
  <c r="N17" i="3" s="1"/>
  <c r="O17" i="3" s="1"/>
  <c r="Q17" i="3" s="1"/>
  <c r="P17" i="3"/>
  <c r="N18" i="3" a="1"/>
  <c r="N18" i="3"/>
  <c r="O18" i="3" s="1"/>
  <c r="Q18" i="3" s="1"/>
  <c r="P18" i="3"/>
  <c r="N19" i="3" a="1"/>
  <c r="N19" i="3"/>
  <c r="O19" i="3" s="1"/>
  <c r="Q19" i="3" s="1"/>
  <c r="P19" i="3"/>
  <c r="N20" i="3" a="1"/>
  <c r="N20" i="3" s="1"/>
  <c r="O20" i="3" s="1"/>
  <c r="Q20" i="3" s="1"/>
  <c r="P20" i="3"/>
  <c r="N21" i="3" a="1"/>
  <c r="N21" i="3" s="1"/>
  <c r="O21" i="3" s="1"/>
  <c r="Q21" i="3" s="1"/>
  <c r="P21" i="3"/>
  <c r="N22" i="3" a="1"/>
  <c r="N22" i="3"/>
  <c r="O22" i="3"/>
  <c r="Q22" i="3" s="1"/>
  <c r="P22" i="3"/>
  <c r="N23" i="3" a="1"/>
  <c r="N23" i="3"/>
  <c r="O23" i="3" s="1"/>
  <c r="Q23" i="3" s="1"/>
  <c r="P23" i="3"/>
  <c r="N24" i="3" a="1"/>
  <c r="N24" i="3" s="1"/>
  <c r="O24" i="3" s="1"/>
  <c r="Q24" i="3" s="1"/>
  <c r="P24" i="3"/>
  <c r="N25" i="3" a="1"/>
  <c r="N25" i="3" s="1"/>
  <c r="O25" i="3" s="1"/>
  <c r="Q25" i="3" s="1"/>
  <c r="P25" i="3"/>
  <c r="N26" i="3" a="1"/>
  <c r="N26" i="3"/>
  <c r="O26" i="3" s="1"/>
  <c r="Q26" i="3" s="1"/>
  <c r="P26" i="3"/>
  <c r="N27" i="3" a="1"/>
  <c r="N27" i="3"/>
  <c r="O27" i="3" s="1"/>
  <c r="Q27" i="3" s="1"/>
  <c r="P27" i="3"/>
  <c r="N28" i="3" a="1"/>
  <c r="N28" i="3" s="1"/>
  <c r="O28" i="3" s="1"/>
  <c r="Q28" i="3" s="1"/>
  <c r="P28" i="3"/>
  <c r="N29" i="3" a="1"/>
  <c r="N29" i="3" s="1"/>
  <c r="O29" i="3" s="1"/>
  <c r="Q29" i="3" s="1"/>
  <c r="P29" i="3"/>
  <c r="N30" i="3" a="1"/>
  <c r="N30" i="3"/>
  <c r="O30" i="3"/>
  <c r="Q30" i="3" s="1"/>
  <c r="P30" i="3"/>
  <c r="N31" i="3" a="1"/>
  <c r="N31" i="3"/>
  <c r="O31" i="3" s="1"/>
  <c r="Q31" i="3" s="1"/>
  <c r="P31" i="3"/>
  <c r="K13" i="3" a="1"/>
  <c r="K13" i="3" s="1"/>
  <c r="L13" i="3" s="1"/>
  <c r="K14" i="3" a="1"/>
  <c r="K14" i="3" s="1"/>
  <c r="L14" i="3" s="1"/>
  <c r="K15" i="3" a="1"/>
  <c r="K15" i="3"/>
  <c r="L15" i="3" s="1"/>
  <c r="K16" i="3" a="1"/>
  <c r="K16" i="3"/>
  <c r="L16" i="3"/>
  <c r="K17" i="3" a="1"/>
  <c r="K17" i="3" s="1"/>
  <c r="K18" i="3" a="1"/>
  <c r="K18" i="3" s="1"/>
  <c r="L18" i="3" s="1"/>
  <c r="K19" i="3" a="1"/>
  <c r="K19" i="3"/>
  <c r="L19" i="3" s="1"/>
  <c r="K20" i="3" a="1"/>
  <c r="K20" i="3"/>
  <c r="L20" i="3"/>
  <c r="K21" i="3" a="1"/>
  <c r="K21" i="3" s="1"/>
  <c r="L21" i="3" s="1"/>
  <c r="K22" i="3" a="1"/>
  <c r="K22" i="3" s="1"/>
  <c r="L22" i="3" s="1"/>
  <c r="K23" i="3" a="1"/>
  <c r="K23" i="3"/>
  <c r="L23" i="3" s="1"/>
  <c r="K24" i="3" a="1"/>
  <c r="K24" i="3"/>
  <c r="L24" i="3"/>
  <c r="K25" i="3" a="1"/>
  <c r="K25" i="3" s="1"/>
  <c r="L25" i="3" s="1"/>
  <c r="K26" i="3" a="1"/>
  <c r="K26" i="3" s="1"/>
  <c r="L26" i="3" s="1"/>
  <c r="K27" i="3" a="1"/>
  <c r="K27" i="3"/>
  <c r="L27" i="3" s="1"/>
  <c r="K28" i="3" a="1"/>
  <c r="K28" i="3"/>
  <c r="L28" i="3"/>
  <c r="K29" i="3" a="1"/>
  <c r="K29" i="3" s="1"/>
  <c r="L29" i="3" s="1"/>
  <c r="K30" i="3" a="1"/>
  <c r="K30" i="3" s="1"/>
  <c r="L30" i="3" s="1"/>
  <c r="K31" i="3" a="1"/>
  <c r="K31" i="3"/>
  <c r="L31" i="3" s="1"/>
  <c r="I31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9" i="3"/>
  <c r="F31" i="3"/>
  <c r="F29" i="3"/>
  <c r="F30" i="3"/>
  <c r="F28" i="3"/>
  <c r="F27" i="3"/>
  <c r="F26" i="3"/>
  <c r="F25" i="3"/>
  <c r="F24" i="3"/>
  <c r="F23" i="3"/>
  <c r="F9" i="3"/>
  <c r="F8" i="3"/>
  <c r="R11" i="3"/>
  <c r="C39" i="3"/>
  <c r="N10" i="3" a="1"/>
  <c r="N10" i="3" s="1"/>
  <c r="N11" i="3" a="1"/>
  <c r="N11" i="3" s="1"/>
  <c r="N12" i="3" a="1"/>
  <c r="N12" i="3" s="1"/>
  <c r="O12" i="3" s="1"/>
  <c r="K10" i="3" a="1"/>
  <c r="K10" i="3" s="1"/>
  <c r="K11" i="3" a="1"/>
  <c r="K11" i="3" s="1"/>
  <c r="L11" i="3" s="1"/>
  <c r="K12" i="3" a="1"/>
  <c r="K12" i="3" s="1"/>
  <c r="K9" i="3" a="1"/>
  <c r="K9" i="3" s="1"/>
  <c r="K8" i="3" a="1"/>
  <c r="K8" i="3" s="1"/>
  <c r="I39" i="3" s="1"/>
  <c r="H33" i="3"/>
  <c r="H34" i="3" s="1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I8" i="8"/>
  <c r="H31" i="8" s="1"/>
  <c r="I8" i="7"/>
  <c r="I24" i="6"/>
  <c r="I9" i="6"/>
  <c r="I8" i="6"/>
  <c r="N8" i="8"/>
  <c r="H25" i="7"/>
  <c r="H25" i="6"/>
  <c r="F25" i="6"/>
  <c r="G47" i="8"/>
  <c r="F47" i="8"/>
  <c r="E47" i="8"/>
  <c r="D47" i="8"/>
  <c r="C47" i="8"/>
  <c r="G46" i="8"/>
  <c r="F46" i="8"/>
  <c r="E46" i="8"/>
  <c r="D46" i="8"/>
  <c r="C46" i="8"/>
  <c r="G45" i="8"/>
  <c r="F45" i="8"/>
  <c r="E45" i="8"/>
  <c r="D45" i="8"/>
  <c r="C45" i="8"/>
  <c r="G44" i="8"/>
  <c r="F44" i="8"/>
  <c r="E44" i="8"/>
  <c r="D44" i="8"/>
  <c r="C44" i="8"/>
  <c r="G43" i="8"/>
  <c r="F43" i="8"/>
  <c r="E43" i="8"/>
  <c r="D43" i="8"/>
  <c r="C43" i="8"/>
  <c r="G42" i="8"/>
  <c r="F42" i="8"/>
  <c r="E42" i="8"/>
  <c r="D42" i="8"/>
  <c r="C42" i="8"/>
  <c r="G41" i="8"/>
  <c r="F41" i="8"/>
  <c r="E41" i="8"/>
  <c r="D41" i="8"/>
  <c r="C41" i="8"/>
  <c r="G40" i="8"/>
  <c r="F40" i="8"/>
  <c r="E40" i="8"/>
  <c r="D40" i="8"/>
  <c r="C40" i="8"/>
  <c r="G39" i="8"/>
  <c r="F39" i="8"/>
  <c r="E39" i="8"/>
  <c r="D39" i="8"/>
  <c r="C39" i="8"/>
  <c r="G38" i="8"/>
  <c r="F38" i="8"/>
  <c r="E38" i="8"/>
  <c r="D38" i="8"/>
  <c r="C38" i="8"/>
  <c r="G37" i="8"/>
  <c r="F37" i="8"/>
  <c r="E37" i="8"/>
  <c r="D37" i="8"/>
  <c r="C37" i="8"/>
  <c r="G36" i="8"/>
  <c r="F36" i="8"/>
  <c r="E36" i="8"/>
  <c r="D36" i="8"/>
  <c r="C36" i="8"/>
  <c r="G35" i="8"/>
  <c r="F35" i="8"/>
  <c r="E35" i="8"/>
  <c r="D35" i="8"/>
  <c r="C35" i="8"/>
  <c r="G34" i="8"/>
  <c r="F34" i="8"/>
  <c r="E34" i="8"/>
  <c r="D34" i="8"/>
  <c r="C34" i="8"/>
  <c r="G33" i="8"/>
  <c r="F33" i="8"/>
  <c r="E33" i="8"/>
  <c r="D33" i="8"/>
  <c r="C33" i="8"/>
  <c r="G32" i="8"/>
  <c r="F32" i="8"/>
  <c r="E32" i="8"/>
  <c r="D32" i="8"/>
  <c r="C32" i="8"/>
  <c r="G31" i="8"/>
  <c r="F31" i="8"/>
  <c r="E31" i="8"/>
  <c r="D31" i="8"/>
  <c r="C31" i="8"/>
  <c r="H25" i="8"/>
  <c r="H26" i="8" s="1"/>
  <c r="F25" i="8"/>
  <c r="N11" i="8" s="1"/>
  <c r="N13" i="8" s="1"/>
  <c r="K24" i="8" a="1"/>
  <c r="K24" i="8" s="1"/>
  <c r="I24" i="8"/>
  <c r="H47" i="8" s="1"/>
  <c r="K23" i="8" a="1"/>
  <c r="K23" i="8" s="1"/>
  <c r="I23" i="8"/>
  <c r="H46" i="8" s="1"/>
  <c r="K22" i="8" a="1"/>
  <c r="K22" i="8" s="1"/>
  <c r="I22" i="8"/>
  <c r="H45" i="8" s="1"/>
  <c r="K21" i="8"/>
  <c r="L21" i="8" s="1"/>
  <c r="M21" i="8" s="1"/>
  <c r="J44" i="8" s="1"/>
  <c r="K21" i="8" a="1"/>
  <c r="I21" i="8"/>
  <c r="H44" i="8" s="1"/>
  <c r="K20" i="8" a="1"/>
  <c r="K20" i="8" s="1"/>
  <c r="I20" i="8"/>
  <c r="H43" i="8" s="1"/>
  <c r="K19" i="8" a="1"/>
  <c r="K19" i="8" s="1"/>
  <c r="I19" i="8"/>
  <c r="H42" i="8" s="1"/>
  <c r="K18" i="8" a="1"/>
  <c r="K18" i="8" s="1"/>
  <c r="I18" i="8"/>
  <c r="H41" i="8" s="1"/>
  <c r="K17" i="8" a="1"/>
  <c r="K17" i="8" s="1"/>
  <c r="L17" i="8" s="1"/>
  <c r="M17" i="8" s="1"/>
  <c r="J40" i="8" s="1"/>
  <c r="I17" i="8"/>
  <c r="H40" i="8" s="1"/>
  <c r="K16" i="8" a="1"/>
  <c r="K16" i="8" s="1"/>
  <c r="I16" i="8"/>
  <c r="H39" i="8" s="1"/>
  <c r="K15" i="8" a="1"/>
  <c r="K15" i="8" s="1"/>
  <c r="I15" i="8"/>
  <c r="H38" i="8" s="1"/>
  <c r="K14" i="8" a="1"/>
  <c r="K14" i="8" s="1"/>
  <c r="I14" i="8"/>
  <c r="H37" i="8" s="1"/>
  <c r="K13" i="8" a="1"/>
  <c r="K13" i="8" s="1"/>
  <c r="I13" i="8"/>
  <c r="H36" i="8" s="1"/>
  <c r="O12" i="8"/>
  <c r="N12" i="8"/>
  <c r="K12" i="8" a="1"/>
  <c r="K12" i="8" s="1"/>
  <c r="L12" i="8" s="1"/>
  <c r="M12" i="8" s="1"/>
  <c r="J35" i="8" s="1"/>
  <c r="I12" i="8"/>
  <c r="H35" i="8" s="1"/>
  <c r="K11" i="8" a="1"/>
  <c r="K11" i="8" s="1"/>
  <c r="I11" i="8"/>
  <c r="H34" i="8" s="1"/>
  <c r="K10" i="8" a="1"/>
  <c r="K10" i="8" s="1"/>
  <c r="I10" i="8"/>
  <c r="H33" i="8" s="1"/>
  <c r="K9" i="8" a="1"/>
  <c r="K9" i="8" s="1"/>
  <c r="L9" i="8" s="1"/>
  <c r="M9" i="8" s="1"/>
  <c r="J32" i="8" s="1"/>
  <c r="I9" i="8"/>
  <c r="H32" i="8" s="1"/>
  <c r="K8" i="8" a="1"/>
  <c r="K8" i="8" s="1"/>
  <c r="D39" i="3"/>
  <c r="K16" i="7" a="1"/>
  <c r="K16" i="7" s="1"/>
  <c r="K24" i="7" a="1"/>
  <c r="K24" i="7" s="1"/>
  <c r="L24" i="7" s="1"/>
  <c r="I11" i="6"/>
  <c r="D31" i="7"/>
  <c r="I24" i="7"/>
  <c r="H47" i="7" s="1"/>
  <c r="H31" i="7"/>
  <c r="G31" i="7"/>
  <c r="G47" i="7"/>
  <c r="F47" i="7"/>
  <c r="E47" i="7"/>
  <c r="D47" i="7"/>
  <c r="C47" i="7"/>
  <c r="G46" i="7"/>
  <c r="F46" i="7"/>
  <c r="E46" i="7"/>
  <c r="D46" i="7"/>
  <c r="C46" i="7"/>
  <c r="G45" i="7"/>
  <c r="F45" i="7"/>
  <c r="E45" i="7"/>
  <c r="D45" i="7"/>
  <c r="C45" i="7"/>
  <c r="G44" i="7"/>
  <c r="F44" i="7"/>
  <c r="E44" i="7"/>
  <c r="D44" i="7"/>
  <c r="C44" i="7"/>
  <c r="G43" i="7"/>
  <c r="F43" i="7"/>
  <c r="E43" i="7"/>
  <c r="D43" i="7"/>
  <c r="C43" i="7"/>
  <c r="G42" i="7"/>
  <c r="F42" i="7"/>
  <c r="E42" i="7"/>
  <c r="D42" i="7"/>
  <c r="C42" i="7"/>
  <c r="G41" i="7"/>
  <c r="F41" i="7"/>
  <c r="E41" i="7"/>
  <c r="D41" i="7"/>
  <c r="C41" i="7"/>
  <c r="G40" i="7"/>
  <c r="F40" i="7"/>
  <c r="E40" i="7"/>
  <c r="D40" i="7"/>
  <c r="C40" i="7"/>
  <c r="G39" i="7"/>
  <c r="F39" i="7"/>
  <c r="E39" i="7"/>
  <c r="D39" i="7"/>
  <c r="C39" i="7"/>
  <c r="G38" i="7"/>
  <c r="F38" i="7"/>
  <c r="E38" i="7"/>
  <c r="D38" i="7"/>
  <c r="C38" i="7"/>
  <c r="G37" i="7"/>
  <c r="F37" i="7"/>
  <c r="E37" i="7"/>
  <c r="D37" i="7"/>
  <c r="C37" i="7"/>
  <c r="G36" i="7"/>
  <c r="F36" i="7"/>
  <c r="E36" i="7"/>
  <c r="D36" i="7"/>
  <c r="C36" i="7"/>
  <c r="G35" i="7"/>
  <c r="F35" i="7"/>
  <c r="E35" i="7"/>
  <c r="D35" i="7"/>
  <c r="C35" i="7"/>
  <c r="G34" i="7"/>
  <c r="F34" i="7"/>
  <c r="E34" i="7"/>
  <c r="D34" i="7"/>
  <c r="C34" i="7"/>
  <c r="G33" i="7"/>
  <c r="F33" i="7"/>
  <c r="E33" i="7"/>
  <c r="D33" i="7"/>
  <c r="C33" i="7"/>
  <c r="G32" i="7"/>
  <c r="F32" i="7"/>
  <c r="E32" i="7"/>
  <c r="D32" i="7"/>
  <c r="C32" i="7"/>
  <c r="F31" i="7"/>
  <c r="E31" i="7"/>
  <c r="C31" i="7"/>
  <c r="F25" i="7"/>
  <c r="N11" i="7" s="1"/>
  <c r="I23" i="7"/>
  <c r="H46" i="7" s="1"/>
  <c r="I22" i="7"/>
  <c r="H45" i="7" s="1"/>
  <c r="K21" i="7" a="1"/>
  <c r="K21" i="7" s="1"/>
  <c r="L21" i="7" s="1"/>
  <c r="M21" i="7" s="1"/>
  <c r="J44" i="7" s="1"/>
  <c r="I21" i="7"/>
  <c r="H44" i="7" s="1"/>
  <c r="I20" i="7"/>
  <c r="H43" i="7" s="1"/>
  <c r="I19" i="7"/>
  <c r="H42" i="7" s="1"/>
  <c r="I18" i="7"/>
  <c r="H41" i="7" s="1"/>
  <c r="I17" i="7"/>
  <c r="H40" i="7" s="1"/>
  <c r="I16" i="7"/>
  <c r="H39" i="7" s="1"/>
  <c r="I15" i="7"/>
  <c r="H38" i="7" s="1"/>
  <c r="I14" i="7"/>
  <c r="H37" i="7" s="1"/>
  <c r="I13" i="7"/>
  <c r="H36" i="7" s="1"/>
  <c r="O12" i="7"/>
  <c r="N12" i="7"/>
  <c r="I12" i="7"/>
  <c r="H35" i="7" s="1"/>
  <c r="K11" i="7" a="1"/>
  <c r="K11" i="7" s="1"/>
  <c r="I11" i="7"/>
  <c r="H34" i="7" s="1"/>
  <c r="I10" i="7"/>
  <c r="H33" i="7" s="1"/>
  <c r="K9" i="7" a="1"/>
  <c r="K9" i="7" s="1"/>
  <c r="L9" i="7" s="1"/>
  <c r="M9" i="7" s="1"/>
  <c r="J32" i="7" s="1"/>
  <c r="I9" i="7"/>
  <c r="H32" i="7" s="1"/>
  <c r="C41" i="6"/>
  <c r="D41" i="6"/>
  <c r="E41" i="6"/>
  <c r="F41" i="6"/>
  <c r="G41" i="6"/>
  <c r="C42" i="6"/>
  <c r="D42" i="6"/>
  <c r="E42" i="6"/>
  <c r="F42" i="6"/>
  <c r="G42" i="6"/>
  <c r="C43" i="6"/>
  <c r="D43" i="6"/>
  <c r="E43" i="6"/>
  <c r="F43" i="6"/>
  <c r="G43" i="6"/>
  <c r="C44" i="6"/>
  <c r="D44" i="6"/>
  <c r="E44" i="6"/>
  <c r="F44" i="6"/>
  <c r="G44" i="6"/>
  <c r="C45" i="6"/>
  <c r="D45" i="6"/>
  <c r="E45" i="6"/>
  <c r="F45" i="6"/>
  <c r="G45" i="6"/>
  <c r="C46" i="6"/>
  <c r="D46" i="6"/>
  <c r="E46" i="6"/>
  <c r="F46" i="6"/>
  <c r="G46" i="6"/>
  <c r="C47" i="6"/>
  <c r="D47" i="6"/>
  <c r="E47" i="6"/>
  <c r="F47" i="6"/>
  <c r="C40" i="6"/>
  <c r="K9" i="6" a="1"/>
  <c r="K9" i="6" s="1"/>
  <c r="I32" i="6" s="1"/>
  <c r="K10" i="6" a="1"/>
  <c r="K10" i="6" s="1"/>
  <c r="L10" i="6" s="1"/>
  <c r="M10" i="6" s="1"/>
  <c r="K11" i="6" a="1"/>
  <c r="K11" i="6" s="1"/>
  <c r="I34" i="6" s="1"/>
  <c r="K12" i="6" a="1"/>
  <c r="K12" i="6" s="1"/>
  <c r="I35" i="6" s="1"/>
  <c r="K13" i="6" a="1"/>
  <c r="K13" i="6" s="1"/>
  <c r="I36" i="6" s="1"/>
  <c r="K14" i="6" a="1"/>
  <c r="K14" i="6" s="1"/>
  <c r="L14" i="6" s="1"/>
  <c r="M14" i="6" s="1"/>
  <c r="K15" i="6" a="1"/>
  <c r="K15" i="6" s="1"/>
  <c r="I38" i="6" s="1"/>
  <c r="K16" i="6" a="1"/>
  <c r="K16" i="6" s="1"/>
  <c r="L16" i="6" s="1"/>
  <c r="M16" i="6" s="1"/>
  <c r="K17" i="6" a="1"/>
  <c r="K17" i="6" s="1"/>
  <c r="I40" i="6" s="1"/>
  <c r="K18" i="6" a="1"/>
  <c r="K18" i="6" s="1"/>
  <c r="K19" i="6" a="1"/>
  <c r="K19" i="6" s="1"/>
  <c r="I42" i="6" s="1"/>
  <c r="K20" i="6" a="1"/>
  <c r="K20" i="6" s="1"/>
  <c r="L20" i="6" s="1"/>
  <c r="M20" i="6" s="1"/>
  <c r="J43" i="6" s="1"/>
  <c r="K21" i="6" a="1"/>
  <c r="K21" i="6" s="1"/>
  <c r="I44" i="6" s="1"/>
  <c r="K22" i="6" a="1"/>
  <c r="K22" i="6" s="1"/>
  <c r="I45" i="6" s="1"/>
  <c r="K23" i="6" a="1"/>
  <c r="K23" i="6" s="1"/>
  <c r="I46" i="6" s="1"/>
  <c r="K24" i="6" a="1"/>
  <c r="K24" i="6" s="1"/>
  <c r="K8" i="6" a="1"/>
  <c r="K8" i="6" s="1"/>
  <c r="L8" i="6" s="1"/>
  <c r="N12" i="6"/>
  <c r="N11" i="6"/>
  <c r="O12" i="6"/>
  <c r="I23" i="6"/>
  <c r="H46" i="6" s="1"/>
  <c r="H47" i="6"/>
  <c r="I10" i="6"/>
  <c r="I16" i="6"/>
  <c r="I15" i="6"/>
  <c r="I14" i="6"/>
  <c r="I13" i="6"/>
  <c r="I12" i="6"/>
  <c r="I17" i="6"/>
  <c r="I18" i="6"/>
  <c r="H41" i="6" s="1"/>
  <c r="I19" i="6"/>
  <c r="H42" i="6" s="1"/>
  <c r="I20" i="6"/>
  <c r="H43" i="6" s="1"/>
  <c r="I21" i="6"/>
  <c r="H44" i="6" s="1"/>
  <c r="I22" i="6"/>
  <c r="H45" i="6" s="1"/>
  <c r="F31" i="6"/>
  <c r="G40" i="6"/>
  <c r="E40" i="6"/>
  <c r="G39" i="6"/>
  <c r="E39" i="6"/>
  <c r="C39" i="6"/>
  <c r="G38" i="6"/>
  <c r="E38" i="6"/>
  <c r="C38" i="6"/>
  <c r="G37" i="6"/>
  <c r="E37" i="6"/>
  <c r="C37" i="6"/>
  <c r="G36" i="6"/>
  <c r="E36" i="6"/>
  <c r="C36" i="6"/>
  <c r="G35" i="6"/>
  <c r="E35" i="6"/>
  <c r="C35" i="6"/>
  <c r="G34" i="6"/>
  <c r="E34" i="6"/>
  <c r="C34" i="6"/>
  <c r="G33" i="6"/>
  <c r="E33" i="6"/>
  <c r="C33" i="6"/>
  <c r="G32" i="6"/>
  <c r="E32" i="6"/>
  <c r="D32" i="6"/>
  <c r="C32" i="6"/>
  <c r="E31" i="6"/>
  <c r="C31" i="6"/>
  <c r="G39" i="3"/>
  <c r="E39" i="3"/>
  <c r="S16" i="5"/>
  <c r="Q16" i="5"/>
  <c r="S14" i="5"/>
  <c r="Q14" i="5"/>
  <c r="O28" i="5"/>
  <c r="P28" i="5"/>
  <c r="O10" i="5"/>
  <c r="P10" i="5"/>
  <c r="O11" i="5"/>
  <c r="P11" i="5"/>
  <c r="O12" i="5"/>
  <c r="P12" i="5"/>
  <c r="O13" i="5"/>
  <c r="P13" i="5"/>
  <c r="O14" i="5"/>
  <c r="P14" i="5"/>
  <c r="O15" i="5"/>
  <c r="P15" i="5"/>
  <c r="O16" i="5"/>
  <c r="P16" i="5"/>
  <c r="O17" i="5"/>
  <c r="P17" i="5"/>
  <c r="O18" i="5"/>
  <c r="P18" i="5"/>
  <c r="O19" i="5"/>
  <c r="P19" i="5"/>
  <c r="O20" i="5"/>
  <c r="P20" i="5"/>
  <c r="O21" i="5"/>
  <c r="P21" i="5"/>
  <c r="O22" i="5"/>
  <c r="P22" i="5"/>
  <c r="O23" i="5"/>
  <c r="P23" i="5"/>
  <c r="O24" i="5"/>
  <c r="P24" i="5"/>
  <c r="O25" i="5"/>
  <c r="P25" i="5"/>
  <c r="O26" i="5"/>
  <c r="P26" i="5"/>
  <c r="O27" i="5"/>
  <c r="P27" i="5"/>
  <c r="O9" i="5"/>
  <c r="O8" i="5"/>
  <c r="P9" i="5"/>
  <c r="P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8" i="5"/>
  <c r="M9" i="5" a="1"/>
  <c r="M9" i="5" s="1"/>
  <c r="M10" i="5" a="1"/>
  <c r="M10" i="5"/>
  <c r="M11" i="5" a="1"/>
  <c r="M11" i="5" s="1"/>
  <c r="M12" i="5" a="1"/>
  <c r="M12" i="5"/>
  <c r="M13" i="5" a="1"/>
  <c r="M13" i="5" s="1"/>
  <c r="M14" i="5" a="1"/>
  <c r="M14" i="5"/>
  <c r="M15" i="5" a="1"/>
  <c r="M15" i="5" s="1"/>
  <c r="M16" i="5" a="1"/>
  <c r="M16" i="5"/>
  <c r="M17" i="5" a="1"/>
  <c r="M17" i="5" s="1"/>
  <c r="M18" i="5" a="1"/>
  <c r="M18" i="5"/>
  <c r="M19" i="5" a="1"/>
  <c r="M19" i="5" s="1"/>
  <c r="M20" i="5" a="1"/>
  <c r="M20" i="5"/>
  <c r="M21" i="5" a="1"/>
  <c r="M21" i="5" s="1"/>
  <c r="M22" i="5" a="1"/>
  <c r="M22" i="5"/>
  <c r="M23" i="5" a="1"/>
  <c r="M23" i="5" s="1"/>
  <c r="M24" i="5" a="1"/>
  <c r="M24" i="5"/>
  <c r="M25" i="5" a="1"/>
  <c r="M25" i="5" s="1"/>
  <c r="M26" i="5" a="1"/>
  <c r="M26" i="5"/>
  <c r="M27" i="5" a="1"/>
  <c r="M27" i="5" s="1"/>
  <c r="M28" i="5" a="1"/>
  <c r="M28" i="5"/>
  <c r="M8" i="5" a="1"/>
  <c r="M8" i="5" s="1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8" i="5"/>
  <c r="J9" i="5" a="1"/>
  <c r="J9" i="5" s="1"/>
  <c r="J10" i="5" a="1"/>
  <c r="J10" i="5"/>
  <c r="J11" i="5" a="1"/>
  <c r="J11" i="5" s="1"/>
  <c r="J12" i="5" a="1"/>
  <c r="J12" i="5"/>
  <c r="J13" i="5" a="1"/>
  <c r="J13" i="5" s="1"/>
  <c r="J14" i="5" a="1"/>
  <c r="J14" i="5"/>
  <c r="J15" i="5" a="1"/>
  <c r="J15" i="5" s="1"/>
  <c r="J16" i="5" a="1"/>
  <c r="J16" i="5"/>
  <c r="J17" i="5" a="1"/>
  <c r="J17" i="5" s="1"/>
  <c r="J18" i="5" a="1"/>
  <c r="J18" i="5"/>
  <c r="J19" i="5" a="1"/>
  <c r="J19" i="5" s="1"/>
  <c r="J20" i="5" a="1"/>
  <c r="J20" i="5"/>
  <c r="J21" i="5" a="1"/>
  <c r="J21" i="5" s="1"/>
  <c r="J22" i="5" a="1"/>
  <c r="J22" i="5"/>
  <c r="J23" i="5" a="1"/>
  <c r="J23" i="5" s="1"/>
  <c r="J24" i="5" a="1"/>
  <c r="J24" i="5"/>
  <c r="J25" i="5" a="1"/>
  <c r="J25" i="5" s="1"/>
  <c r="J26" i="5" a="1"/>
  <c r="J26" i="5"/>
  <c r="J27" i="5" a="1"/>
  <c r="J27" i="5" s="1"/>
  <c r="J28" i="5" a="1"/>
  <c r="J28" i="5" s="1"/>
  <c r="J8" i="5" a="1"/>
  <c r="J8" i="5" s="1"/>
  <c r="F27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8" i="5"/>
  <c r="H29" i="5"/>
  <c r="H30" i="5" s="1"/>
  <c r="N8" i="3" a="1"/>
  <c r="N8" i="3" s="1"/>
  <c r="J39" i="3" s="1"/>
  <c r="L17" i="3" l="1"/>
  <c r="R13" i="3"/>
  <c r="L10" i="3"/>
  <c r="P10" i="3" s="1"/>
  <c r="O10" i="3"/>
  <c r="L12" i="3"/>
  <c r="O11" i="3"/>
  <c r="I8" i="3"/>
  <c r="N13" i="7"/>
  <c r="L15" i="8"/>
  <c r="M15" i="8" s="1"/>
  <c r="J38" i="8" s="1"/>
  <c r="I38" i="8"/>
  <c r="L22" i="8"/>
  <c r="M22" i="8" s="1"/>
  <c r="J45" i="8" s="1"/>
  <c r="I45" i="8"/>
  <c r="L24" i="8"/>
  <c r="M24" i="8" s="1"/>
  <c r="J47" i="8" s="1"/>
  <c r="I47" i="8"/>
  <c r="L8" i="8"/>
  <c r="I31" i="8"/>
  <c r="L19" i="8"/>
  <c r="M19" i="8" s="1"/>
  <c r="J42" i="8" s="1"/>
  <c r="I42" i="8"/>
  <c r="L18" i="8"/>
  <c r="M18" i="8" s="1"/>
  <c r="J41" i="8" s="1"/>
  <c r="I41" i="8"/>
  <c r="L20" i="8"/>
  <c r="M20" i="8" s="1"/>
  <c r="J43" i="8" s="1"/>
  <c r="I43" i="8"/>
  <c r="L11" i="8"/>
  <c r="M11" i="8" s="1"/>
  <c r="J34" i="8" s="1"/>
  <c r="I34" i="8"/>
  <c r="L13" i="8"/>
  <c r="M13" i="8" s="1"/>
  <c r="J36" i="8" s="1"/>
  <c r="I36" i="8"/>
  <c r="L10" i="8"/>
  <c r="M10" i="8" s="1"/>
  <c r="J33" i="8" s="1"/>
  <c r="I33" i="8"/>
  <c r="L14" i="8"/>
  <c r="M14" i="8" s="1"/>
  <c r="J37" i="8" s="1"/>
  <c r="I37" i="8"/>
  <c r="L16" i="8"/>
  <c r="M16" i="8" s="1"/>
  <c r="J39" i="8" s="1"/>
  <c r="I39" i="8"/>
  <c r="L23" i="8"/>
  <c r="M23" i="8" s="1"/>
  <c r="J46" i="8" s="1"/>
  <c r="I46" i="8"/>
  <c r="I32" i="8"/>
  <c r="I35" i="8"/>
  <c r="I40" i="8"/>
  <c r="I44" i="8"/>
  <c r="K8" i="7" a="1"/>
  <c r="K8" i="7" s="1"/>
  <c r="K13" i="7" a="1"/>
  <c r="K13" i="7" s="1"/>
  <c r="L13" i="7" s="1"/>
  <c r="M13" i="7" s="1"/>
  <c r="J36" i="7" s="1"/>
  <c r="K15" i="7" a="1"/>
  <c r="K15" i="7" s="1"/>
  <c r="L15" i="7" s="1"/>
  <c r="M15" i="7" s="1"/>
  <c r="J38" i="7" s="1"/>
  <c r="K19" i="7" a="1"/>
  <c r="K19" i="7" s="1"/>
  <c r="L19" i="7" s="1"/>
  <c r="M19" i="7" s="1"/>
  <c r="J42" i="7" s="1"/>
  <c r="K10" i="7" a="1"/>
  <c r="K10" i="7" s="1"/>
  <c r="K12" i="7" a="1"/>
  <c r="K12" i="7" s="1"/>
  <c r="I35" i="7" s="1"/>
  <c r="K17" i="7" a="1"/>
  <c r="K17" i="7" s="1"/>
  <c r="I40" i="7" s="1"/>
  <c r="K14" i="7" a="1"/>
  <c r="K14" i="7" s="1"/>
  <c r="I37" i="7" s="1"/>
  <c r="K18" i="7" a="1"/>
  <c r="K18" i="7" s="1"/>
  <c r="K23" i="7" a="1"/>
  <c r="K23" i="7" s="1"/>
  <c r="I46" i="7" s="1"/>
  <c r="K20" i="7" a="1"/>
  <c r="K20" i="7" s="1"/>
  <c r="I43" i="7" s="1"/>
  <c r="K22" i="7" a="1"/>
  <c r="K22" i="7" s="1"/>
  <c r="L22" i="7" s="1"/>
  <c r="M22" i="7" s="1"/>
  <c r="J45" i="7" s="1"/>
  <c r="H26" i="7"/>
  <c r="M24" i="7"/>
  <c r="J47" i="7" s="1"/>
  <c r="I36" i="7"/>
  <c r="I39" i="7"/>
  <c r="L16" i="7"/>
  <c r="M16" i="7" s="1"/>
  <c r="J39" i="7" s="1"/>
  <c r="I41" i="7"/>
  <c r="L18" i="7"/>
  <c r="M18" i="7" s="1"/>
  <c r="J41" i="7" s="1"/>
  <c r="L11" i="7"/>
  <c r="M11" i="7" s="1"/>
  <c r="J34" i="7" s="1"/>
  <c r="I34" i="7"/>
  <c r="L23" i="7"/>
  <c r="L8" i="7"/>
  <c r="I31" i="7"/>
  <c r="I33" i="7"/>
  <c r="L10" i="7"/>
  <c r="M10" i="7" s="1"/>
  <c r="J33" i="7" s="1"/>
  <c r="L12" i="7"/>
  <c r="M12" i="7" s="1"/>
  <c r="J35" i="7" s="1"/>
  <c r="I32" i="7"/>
  <c r="I44" i="7"/>
  <c r="I47" i="7"/>
  <c r="M8" i="6"/>
  <c r="J31" i="6" s="1"/>
  <c r="L19" i="6"/>
  <c r="M19" i="6" s="1"/>
  <c r="J42" i="6" s="1"/>
  <c r="N13" i="6"/>
  <c r="L11" i="6"/>
  <c r="M11" i="6" s="1"/>
  <c r="L24" i="6"/>
  <c r="M24" i="6" s="1"/>
  <c r="J47" i="6" s="1"/>
  <c r="I47" i="6"/>
  <c r="I41" i="6"/>
  <c r="L18" i="6"/>
  <c r="M18" i="6" s="1"/>
  <c r="J41" i="6" s="1"/>
  <c r="L22" i="6"/>
  <c r="M22" i="6" s="1"/>
  <c r="J45" i="6" s="1"/>
  <c r="I43" i="6"/>
  <c r="L23" i="6"/>
  <c r="M23" i="6" s="1"/>
  <c r="J46" i="6" s="1"/>
  <c r="L21" i="6"/>
  <c r="M21" i="6" s="1"/>
  <c r="J44" i="6" s="1"/>
  <c r="L17" i="6"/>
  <c r="M17" i="6" s="1"/>
  <c r="L13" i="6"/>
  <c r="M13" i="6" s="1"/>
  <c r="L9" i="6"/>
  <c r="M9" i="6" s="1"/>
  <c r="L15" i="6"/>
  <c r="M15" i="6" s="1"/>
  <c r="L12" i="6"/>
  <c r="M12" i="6" s="1"/>
  <c r="G47" i="6"/>
  <c r="H26" i="6"/>
  <c r="G31" i="6"/>
  <c r="D31" i="6"/>
  <c r="I31" i="6"/>
  <c r="I37" i="6"/>
  <c r="I39" i="6"/>
  <c r="I33" i="6"/>
  <c r="H31" i="6"/>
  <c r="Q18" i="5"/>
  <c r="K29" i="5"/>
  <c r="N29" i="5"/>
  <c r="N9" i="3" a="1"/>
  <c r="N9" i="3" s="1"/>
  <c r="O8" i="3"/>
  <c r="L9" i="3"/>
  <c r="P9" i="3" s="1"/>
  <c r="L8" i="3"/>
  <c r="Q8" i="3" l="1"/>
  <c r="L33" i="3"/>
  <c r="P8" i="3"/>
  <c r="I38" i="7"/>
  <c r="L25" i="8"/>
  <c r="M8" i="8"/>
  <c r="L14" i="7"/>
  <c r="M14" i="7" s="1"/>
  <c r="J37" i="7" s="1"/>
  <c r="L17" i="7"/>
  <c r="M17" i="7" s="1"/>
  <c r="J40" i="7" s="1"/>
  <c r="L20" i="7"/>
  <c r="M20" i="7" s="1"/>
  <c r="J43" i="7" s="1"/>
  <c r="I45" i="7"/>
  <c r="I42" i="7"/>
  <c r="M23" i="7"/>
  <c r="J46" i="7" s="1"/>
  <c r="M8" i="7"/>
  <c r="D33" i="6"/>
  <c r="L25" i="6"/>
  <c r="O9" i="3"/>
  <c r="Q9" i="3" s="1"/>
  <c r="Q12" i="3"/>
  <c r="Q11" i="3"/>
  <c r="F39" i="3"/>
  <c r="H39" i="3"/>
  <c r="Q10" i="3"/>
  <c r="P12" i="3"/>
  <c r="P11" i="3"/>
  <c r="O29" i="5"/>
  <c r="Q8" i="5" s="1"/>
  <c r="P29" i="5"/>
  <c r="R8" i="5" s="1"/>
  <c r="O33" i="3" l="1"/>
  <c r="K39" i="3"/>
  <c r="Q33" i="3"/>
  <c r="L39" i="3"/>
  <c r="L25" i="7"/>
  <c r="J31" i="8"/>
  <c r="M25" i="8"/>
  <c r="J31" i="7"/>
  <c r="M25" i="7"/>
  <c r="F32" i="6"/>
  <c r="H32" i="6"/>
  <c r="J32" i="6"/>
  <c r="H33" i="6"/>
  <c r="D34" i="6"/>
  <c r="N8" i="7" l="1"/>
  <c r="D35" i="6"/>
  <c r="F33" i="6"/>
  <c r="J33" i="6"/>
  <c r="J34" i="6"/>
  <c r="H34" i="6" l="1"/>
  <c r="F34" i="6"/>
  <c r="D36" i="6"/>
  <c r="H35" i="6"/>
  <c r="F35" i="6" l="1"/>
  <c r="J35" i="6"/>
  <c r="H36" i="6"/>
  <c r="D37" i="6"/>
  <c r="J36" i="6" l="1"/>
  <c r="F36" i="6"/>
  <c r="D38" i="6"/>
  <c r="F37" i="6" l="1"/>
  <c r="D39" i="6"/>
  <c r="H37" i="6"/>
  <c r="J37" i="6"/>
  <c r="F38" i="6" l="1"/>
  <c r="H39" i="6"/>
  <c r="D40" i="6"/>
  <c r="H38" i="6"/>
  <c r="J38" i="6"/>
  <c r="J39" i="6" l="1"/>
  <c r="F40" i="6"/>
  <c r="J40" i="6"/>
  <c r="H40" i="6"/>
  <c r="F39" i="6"/>
  <c r="M25" i="6" l="1"/>
  <c r="N8" i="6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<sst xmlns="http://schemas.openxmlformats.org/spreadsheetml/2006/main" count="362" uniqueCount="96">
  <si>
    <t>z</t>
  </si>
  <si>
    <t>Tratto</t>
  </si>
  <si>
    <t>Nodi k</t>
  </si>
  <si>
    <t>[m]</t>
  </si>
  <si>
    <t>k</t>
  </si>
  <si>
    <t>j</t>
  </si>
  <si>
    <t>kg</t>
  </si>
  <si>
    <t>[kg]</t>
  </si>
  <si>
    <t>Modo 2</t>
  </si>
  <si>
    <t>Modo 1</t>
  </si>
  <si>
    <r>
      <t>φ</t>
    </r>
    <r>
      <rPr>
        <vertAlign val="subscript"/>
        <sz val="11"/>
        <color theme="1"/>
        <rFont val="Calibri"/>
        <family val="2"/>
      </rPr>
      <t>1</t>
    </r>
    <r>
      <rPr>
        <vertAlign val="superscript"/>
        <sz val="11"/>
        <color theme="1"/>
        <rFont val="Calibri"/>
        <family val="2"/>
      </rPr>
      <t>2</t>
    </r>
  </si>
  <si>
    <r>
      <t>φ</t>
    </r>
    <r>
      <rPr>
        <vertAlign val="subscript"/>
        <sz val="11"/>
        <color theme="1"/>
        <rFont val="Calibri"/>
        <family val="2"/>
      </rPr>
      <t>1</t>
    </r>
  </si>
  <si>
    <r>
      <t>φ</t>
    </r>
    <r>
      <rPr>
        <vertAlign val="subscript"/>
        <sz val="11"/>
        <color theme="1"/>
        <rFont val="Calibri"/>
        <family val="2"/>
      </rPr>
      <t>2</t>
    </r>
  </si>
  <si>
    <r>
      <t>φ</t>
    </r>
    <r>
      <rPr>
        <vertAlign val="subscript"/>
        <sz val="11"/>
        <color theme="1"/>
        <rFont val="Calibri"/>
        <family val="2"/>
      </rPr>
      <t>2</t>
    </r>
    <r>
      <rPr>
        <vertAlign val="superscript"/>
        <sz val="11"/>
        <color theme="1"/>
        <rFont val="Calibri"/>
        <family val="2"/>
      </rPr>
      <t>2</t>
    </r>
  </si>
  <si>
    <t>Forme modali e loro quadrati</t>
  </si>
  <si>
    <t>[kg/m]</t>
  </si>
  <si>
    <r>
      <t>m</t>
    </r>
    <r>
      <rPr>
        <vertAlign val="subscript"/>
        <sz val="11"/>
        <color theme="1"/>
        <rFont val="Calibri"/>
        <family val="2"/>
        <scheme val="minor"/>
      </rPr>
      <t>j</t>
    </r>
  </si>
  <si>
    <r>
      <t>M</t>
    </r>
    <r>
      <rPr>
        <vertAlign val="subscript"/>
        <sz val="11"/>
        <color theme="1"/>
        <rFont val="Calibri"/>
        <family val="2"/>
        <scheme val="minor"/>
      </rPr>
      <t>k</t>
    </r>
  </si>
  <si>
    <t>Massa concentrata</t>
  </si>
  <si>
    <t>Massa per unità di lunghezza</t>
  </si>
  <si>
    <t>Altezza progressiva</t>
  </si>
  <si>
    <t>Totale</t>
  </si>
  <si>
    <t xml:space="preserve">Totale </t>
  </si>
  <si>
    <t>Massa generalizzata al modo</t>
  </si>
  <si>
    <r>
      <t>m</t>
    </r>
    <r>
      <rPr>
        <vertAlign val="subscript"/>
        <sz val="11"/>
        <color theme="1"/>
        <rFont val="Calibri"/>
        <family val="2"/>
        <scheme val="minor"/>
      </rPr>
      <t>1</t>
    </r>
  </si>
  <si>
    <r>
      <t>m</t>
    </r>
    <r>
      <rPr>
        <vertAlign val="subscript"/>
        <sz val="11"/>
        <color theme="1"/>
        <rFont val="Calibri"/>
        <family val="2"/>
        <scheme val="minor"/>
      </rPr>
      <t>2</t>
    </r>
  </si>
  <si>
    <r>
      <t>m</t>
    </r>
    <r>
      <rPr>
        <vertAlign val="subscript"/>
        <sz val="11"/>
        <color theme="1"/>
        <rFont val="Calibri"/>
        <family val="2"/>
        <scheme val="minor"/>
      </rPr>
      <t>e1</t>
    </r>
  </si>
  <si>
    <r>
      <t>m</t>
    </r>
    <r>
      <rPr>
        <vertAlign val="subscript"/>
        <sz val="11"/>
        <color theme="1"/>
        <rFont val="Calibri"/>
        <family val="2"/>
        <scheme val="minor"/>
      </rPr>
      <t>e2</t>
    </r>
  </si>
  <si>
    <t>s</t>
  </si>
  <si>
    <t>Larghezza tratto</t>
  </si>
  <si>
    <t>Identificativo tratto</t>
  </si>
  <si>
    <t>Massa ultimo terzo</t>
  </si>
  <si>
    <t>m</t>
  </si>
  <si>
    <t>kg/m</t>
  </si>
  <si>
    <t>Frequency</t>
  </si>
  <si>
    <t>Hz</t>
  </si>
  <si>
    <r>
      <t>φ</t>
    </r>
    <r>
      <rPr>
        <vertAlign val="sub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>_out</t>
    </r>
  </si>
  <si>
    <r>
      <t>φ</t>
    </r>
    <r>
      <rPr>
        <vertAlign val="subscript"/>
        <sz val="11"/>
        <color theme="1"/>
        <rFont val="Calibri"/>
        <family val="2"/>
      </rPr>
      <t>2_out</t>
    </r>
  </si>
  <si>
    <t>Delta</t>
  </si>
  <si>
    <t>Le masse concentrate devono far riferimento alla condizione di carico dei permenenti</t>
  </si>
  <si>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>: le masse per unità di lunghezza sono riferite ai tratti, quelle nodali ai nodi. Mettendo in Newton ho direttamente i kg massa</t>
    </r>
  </si>
  <si>
    <t>Total mass [kgm]</t>
  </si>
  <si>
    <t>Total weight [kN]</t>
  </si>
  <si>
    <t>Check</t>
  </si>
  <si>
    <t>Le masse concentrate devono essere trasformate in distribuite</t>
  </si>
  <si>
    <t>Non c'è influenza nel numero di nodi analizzati</t>
  </si>
  <si>
    <t>Export per SMATH</t>
  </si>
  <si>
    <t>Delta s</t>
  </si>
  <si>
    <t>-</t>
  </si>
  <si>
    <t>m(z)</t>
  </si>
  <si>
    <t>Export per Smath cavo corto</t>
  </si>
  <si>
    <t>Massa metà terzo</t>
  </si>
  <si>
    <t>Total lenght</t>
  </si>
  <si>
    <t>Modo 1: Il modo deve essere scelto considerando quello che nella direzione del vento fa muovere il cavo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</si>
  <si>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</si>
  <si>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</si>
  <si>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</si>
  <si>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</si>
  <si>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</si>
  <si>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</si>
  <si>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</si>
  <si>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</si>
  <si>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</si>
  <si>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</si>
  <si>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</si>
  <si>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</si>
  <si>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</si>
  <si>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</si>
  <si>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</si>
  <si>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</si>
  <si>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</si>
  <si>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Modo 2 (First period in X dir.)</t>
  </si>
  <si>
    <t>S18</t>
  </si>
  <si>
    <t>Mass Source</t>
  </si>
  <si>
    <t>P_9</t>
  </si>
  <si>
    <t>Anchor_2</t>
  </si>
  <si>
    <t>Modo 12</t>
  </si>
  <si>
    <t>0.88 Hz</t>
  </si>
  <si>
    <t>Modo 7</t>
  </si>
  <si>
    <t>0.8 Hz</t>
  </si>
  <si>
    <t>modo 3</t>
  </si>
  <si>
    <t>0.70 Hz</t>
  </si>
  <si>
    <t>S19</t>
  </si>
  <si>
    <t>S20</t>
  </si>
  <si>
    <t>S21</t>
  </si>
  <si>
    <t>Node</t>
  </si>
  <si>
    <t>Nodal Mass (N/g)</t>
  </si>
  <si>
    <t>Load To Masses (N/g)</t>
  </si>
  <si>
    <t>Structure Mass (N/g)</t>
  </si>
  <si>
    <t>Sum (N/g)</t>
  </si>
  <si>
    <t>S51</t>
  </si>
  <si>
    <t>S52</t>
  </si>
  <si>
    <t>S53</t>
  </si>
  <si>
    <t>x</t>
  </si>
  <si>
    <t>S50</t>
  </si>
  <si>
    <t>Modo 4 (second period in X dir)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</si>
</sst>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vertAlign val="subscript"/>
      <sz val="11"/>
      <color theme="1"/>
      <name val="Calibri"/>
      <family val="2"/>
    </font>
    <font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0" fillId="0" borderId="0" xfId="0" applyNumberFormat="1"/>
    <xf numFmtId="1" fontId="0" fillId="2" borderId="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166" fontId="0" fillId="3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66" fontId="0" fillId="3" borderId="0" xfId="0" applyNumberFormat="1" applyFill="1"/>
    <xf numFmtId="0" fontId="0" fillId="0" borderId="0" xfId="0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right"/>
    </xf>
    <xf numFmtId="1" fontId="0" fillId="0" borderId="4" xfId="0" applyNumberFormat="1" applyBorder="1" applyAlignment="1">
      <alignment horizontal="right"/>
    </xf>
    <xf numFmtId="1" fontId="0" fillId="2" borderId="0" xfId="0" applyNumberFormat="1" applyFill="1" applyAlignment="1">
      <alignment horizontal="center" vertical="center"/>
    </xf>
    <xf numFmtId="1" fontId="0" fillId="3" borderId="0" xfId="0" applyNumberFormat="1" applyFill="1" applyAlignment="1">
      <alignment horizontal="center" vertical="center"/>
    </xf>
    <xf numFmtId="0" fontId="0" fillId="0" borderId="1" xfId="0" applyBorder="1"/>
    <xf numFmtId="166" fontId="0" fillId="0" borderId="1" xfId="0" applyNumberFormat="1" applyBorder="1"/>
    <xf numFmtId="166" fontId="0" fillId="3" borderId="1" xfId="0" applyNumberFormat="1" applyFill="1" applyBorder="1"/>
    <xf numFmtId="1" fontId="0" fillId="0" borderId="1" xfId="0" applyNumberFormat="1" applyBorder="1" applyAlignment="1">
      <alignment horizontal="right"/>
    </xf>
    <xf numFmtId="166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166" fontId="0" fillId="5" borderId="1" xfId="0" applyNumberFormat="1" applyFill="1" applyBorder="1" applyAlignment="1">
      <alignment horizontal="center" vertical="center"/>
    </xf>
    <xf numFmtId="11" fontId="0" fillId="0" borderId="0" xfId="0" applyNumberFormat="1" applyAlignment="1">
      <alignment vertical="center" wrapText="1"/>
    </xf>
    <xf numFmtId="2" fontId="0" fillId="0" borderId="1" xfId="0" applyNumberFormat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2" fontId="0" fillId="6" borderId="1" xfId="0" applyNumberFormat="1" applyFill="1" applyBorder="1" applyAlignment="1">
      <alignment horizontal="center" vertical="center" wrapText="1"/>
    </xf>
    <xf numFmtId="1" fontId="0" fillId="5" borderId="1" xfId="0" applyNumberFormat="1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 wrapText="1"/>
    </xf>
    <xf numFmtId="2" fontId="0" fillId="5" borderId="1" xfId="0" applyNumberFormat="1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165" fontId="0" fillId="6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11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733698479722128E-2"/>
          <c:y val="2.4990674232564219E-2"/>
          <c:w val="0.88854572452432479"/>
          <c:h val="0.89814814814814814"/>
        </c:manualLayout>
      </c:layout>
      <c:lineChart>
        <c:grouping val="standard"/>
        <c:varyColors val="0"/>
        <c:ser>
          <c:idx val="0"/>
          <c:order val="0"/>
          <c:tx>
            <c:v>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m_eq!$D$8:$D$32</c:f>
              <c:numCache>
                <c:formatCode>0.0</c:formatCode>
                <c:ptCount val="25"/>
                <c:pt idx="0">
                  <c:v>0</c:v>
                </c:pt>
                <c:pt idx="1">
                  <c:v>1.7199800000000001</c:v>
                </c:pt>
                <c:pt idx="2">
                  <c:v>3.439959</c:v>
                </c:pt>
                <c:pt idx="3">
                  <c:v>5.1599389999999996</c:v>
                </c:pt>
                <c:pt idx="4">
                  <c:v>5.679932</c:v>
                </c:pt>
                <c:pt idx="5">
                  <c:v>6.879918</c:v>
                </c:pt>
                <c:pt idx="6">
                  <c:v>8.5998979999999996</c:v>
                </c:pt>
                <c:pt idx="7">
                  <c:v>9.9598820000000003</c:v>
                </c:pt>
                <c:pt idx="8">
                  <c:v>11.299866</c:v>
                </c:pt>
                <c:pt idx="9">
                  <c:v>11.319865</c:v>
                </c:pt>
                <c:pt idx="10">
                  <c:v>12.679849000000001</c:v>
                </c:pt>
                <c:pt idx="11">
                  <c:v>14.039833</c:v>
                </c:pt>
                <c:pt idx="12">
                  <c:v>15.399817000000001</c:v>
                </c:pt>
                <c:pt idx="13">
                  <c:v>16.759801</c:v>
                </c:pt>
                <c:pt idx="14">
                  <c:v>16.919799000000001</c:v>
                </c:pt>
                <c:pt idx="15">
                  <c:v>18.119785</c:v>
                </c:pt>
                <c:pt idx="16">
                  <c:v>19.479768</c:v>
                </c:pt>
                <c:pt idx="17">
                  <c:v>20.839752000000001</c:v>
                </c:pt>
                <c:pt idx="18">
                  <c:v>22.199736000000001</c:v>
                </c:pt>
                <c:pt idx="19">
                  <c:v>23.559719999999999</c:v>
                </c:pt>
                <c:pt idx="20">
                  <c:v>24.919703999999999</c:v>
                </c:pt>
                <c:pt idx="21">
                  <c:v>26.279688</c:v>
                </c:pt>
                <c:pt idx="22">
                  <c:v>27.639671</c:v>
                </c:pt>
                <c:pt idx="23">
                  <c:v>28.999655000000001</c:v>
                </c:pt>
                <c:pt idx="24">
                  <c:v>28.999655000000001</c:v>
                </c:pt>
              </c:numCache>
            </c:numRef>
          </c:cat>
          <c:val>
            <c:numRef>
              <c:f>m_eq!$K$8:$K$32</c:f>
              <c:numCache>
                <c:formatCode>0.000</c:formatCode>
                <c:ptCount val="25"/>
                <c:pt idx="0">
                  <c:v>0</c:v>
                </c:pt>
                <c:pt idx="1">
                  <c:v>8.2644628099173556E-3</c:v>
                </c:pt>
                <c:pt idx="2">
                  <c:v>2.4793388429752063E-2</c:v>
                </c:pt>
                <c:pt idx="3">
                  <c:v>4.9586776859504127E-2</c:v>
                </c:pt>
                <c:pt idx="4">
                  <c:v>5.7851239669421489E-2</c:v>
                </c:pt>
                <c:pt idx="5">
                  <c:v>8.2644628099173556E-2</c:v>
                </c:pt>
                <c:pt idx="6">
                  <c:v>0.12396694214876033</c:v>
                </c:pt>
                <c:pt idx="7">
                  <c:v>0.15702479338842976</c:v>
                </c:pt>
                <c:pt idx="8">
                  <c:v>0.19834710743801651</c:v>
                </c:pt>
                <c:pt idx="9">
                  <c:v>0.19834710743801651</c:v>
                </c:pt>
                <c:pt idx="10">
                  <c:v>0.24793388429752067</c:v>
                </c:pt>
                <c:pt idx="11">
                  <c:v>0.2975206611570248</c:v>
                </c:pt>
                <c:pt idx="12">
                  <c:v>0.35537190082644632</c:v>
                </c:pt>
                <c:pt idx="13">
                  <c:v>0.41322314049586778</c:v>
                </c:pt>
                <c:pt idx="14">
                  <c:v>0.42148760330578516</c:v>
                </c:pt>
                <c:pt idx="15">
                  <c:v>0.4710743801652893</c:v>
                </c:pt>
                <c:pt idx="16">
                  <c:v>0.53719008264462809</c:v>
                </c:pt>
                <c:pt idx="17">
                  <c:v>0.5950413223140496</c:v>
                </c:pt>
                <c:pt idx="18">
                  <c:v>0.66115702479338845</c:v>
                </c:pt>
                <c:pt idx="19">
                  <c:v>0.72727272727272729</c:v>
                </c:pt>
                <c:pt idx="20">
                  <c:v>0.79338842975206603</c:v>
                </c:pt>
                <c:pt idx="21">
                  <c:v>0.85950413223140498</c:v>
                </c:pt>
                <c:pt idx="22">
                  <c:v>0.92561983471074383</c:v>
                </c:pt>
                <c:pt idx="2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64-4A3B-891B-F024C9854AC3}"/>
            </c:ext>
          </c:extLst>
        </c:ser>
        <c:ser>
          <c:idx val="1"/>
          <c:order val="1"/>
          <c:tx>
            <c:v>2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m_eq!$D$8:$D$32</c:f>
              <c:numCache>
                <c:formatCode>0.0</c:formatCode>
                <c:ptCount val="25"/>
                <c:pt idx="0">
                  <c:v>0</c:v>
                </c:pt>
                <c:pt idx="1">
                  <c:v>1.7199800000000001</c:v>
                </c:pt>
                <c:pt idx="2">
                  <c:v>3.439959</c:v>
                </c:pt>
                <c:pt idx="3">
                  <c:v>5.1599389999999996</c:v>
                </c:pt>
                <c:pt idx="4">
                  <c:v>5.679932</c:v>
                </c:pt>
                <c:pt idx="5">
                  <c:v>6.879918</c:v>
                </c:pt>
                <c:pt idx="6">
                  <c:v>8.5998979999999996</c:v>
                </c:pt>
                <c:pt idx="7">
                  <c:v>9.9598820000000003</c:v>
                </c:pt>
                <c:pt idx="8">
                  <c:v>11.299866</c:v>
                </c:pt>
                <c:pt idx="9">
                  <c:v>11.319865</c:v>
                </c:pt>
                <c:pt idx="10">
                  <c:v>12.679849000000001</c:v>
                </c:pt>
                <c:pt idx="11">
                  <c:v>14.039833</c:v>
                </c:pt>
                <c:pt idx="12">
                  <c:v>15.399817000000001</c:v>
                </c:pt>
                <c:pt idx="13">
                  <c:v>16.759801</c:v>
                </c:pt>
                <c:pt idx="14">
                  <c:v>16.919799000000001</c:v>
                </c:pt>
                <c:pt idx="15">
                  <c:v>18.119785</c:v>
                </c:pt>
                <c:pt idx="16">
                  <c:v>19.479768</c:v>
                </c:pt>
                <c:pt idx="17">
                  <c:v>20.839752000000001</c:v>
                </c:pt>
                <c:pt idx="18">
                  <c:v>22.199736000000001</c:v>
                </c:pt>
                <c:pt idx="19">
                  <c:v>23.559719999999999</c:v>
                </c:pt>
                <c:pt idx="20">
                  <c:v>24.919703999999999</c:v>
                </c:pt>
                <c:pt idx="21">
                  <c:v>26.279688</c:v>
                </c:pt>
                <c:pt idx="22">
                  <c:v>27.639671</c:v>
                </c:pt>
                <c:pt idx="23">
                  <c:v>28.999655000000001</c:v>
                </c:pt>
                <c:pt idx="24">
                  <c:v>28.999655000000001</c:v>
                </c:pt>
              </c:numCache>
            </c:numRef>
          </c:cat>
          <c:val>
            <c:numRef>
              <c:f>m_eq!$N$8:$N$32</c:f>
              <c:numCache>
                <c:formatCode>0.000</c:formatCode>
                <c:ptCount val="25"/>
                <c:pt idx="0">
                  <c:v>0</c:v>
                </c:pt>
                <c:pt idx="1">
                  <c:v>-5.9322033898305086E-2</c:v>
                </c:pt>
                <c:pt idx="2">
                  <c:v>-0.16101694915254239</c:v>
                </c:pt>
                <c:pt idx="3">
                  <c:v>-0.27966101694915257</c:v>
                </c:pt>
                <c:pt idx="4">
                  <c:v>-0.3135593220338983</c:v>
                </c:pt>
                <c:pt idx="5">
                  <c:v>-0.38983050847457629</c:v>
                </c:pt>
                <c:pt idx="6">
                  <c:v>-0.48305084745762716</c:v>
                </c:pt>
                <c:pt idx="7">
                  <c:v>-0.5423728813559322</c:v>
                </c:pt>
                <c:pt idx="8">
                  <c:v>-0.5847457627118644</c:v>
                </c:pt>
                <c:pt idx="9">
                  <c:v>-0.5847457627118644</c:v>
                </c:pt>
                <c:pt idx="10">
                  <c:v>-0.59322033898305082</c:v>
                </c:pt>
                <c:pt idx="11">
                  <c:v>-0.57627118644067798</c:v>
                </c:pt>
                <c:pt idx="12">
                  <c:v>-0.53389830508474578</c:v>
                </c:pt>
                <c:pt idx="13">
                  <c:v>-0.45762711864406785</c:v>
                </c:pt>
                <c:pt idx="14">
                  <c:v>-0.44915254237288138</c:v>
                </c:pt>
                <c:pt idx="15">
                  <c:v>-0.3559322033898305</c:v>
                </c:pt>
                <c:pt idx="16">
                  <c:v>-0.22881355932203393</c:v>
                </c:pt>
                <c:pt idx="17">
                  <c:v>-8.4745762711864417E-2</c:v>
                </c:pt>
                <c:pt idx="18">
                  <c:v>8.4745762711864417E-2</c:v>
                </c:pt>
                <c:pt idx="19">
                  <c:v>0.25423728813559321</c:v>
                </c:pt>
                <c:pt idx="20">
                  <c:v>0.44067796610169491</c:v>
                </c:pt>
                <c:pt idx="21">
                  <c:v>0.6271186440677966</c:v>
                </c:pt>
                <c:pt idx="22">
                  <c:v>0.81355932203389825</c:v>
                </c:pt>
                <c:pt idx="2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64-4A3B-891B-F024C9854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4079368"/>
        <c:axId val="664079040"/>
      </c:lineChart>
      <c:catAx>
        <c:axId val="664079368"/>
        <c:scaling>
          <c:orientation val="minMax"/>
        </c:scaling>
        <c:delete val="0"/>
        <c:axPos val="b"/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64079040"/>
        <c:crosses val="autoZero"/>
        <c:auto val="1"/>
        <c:lblAlgn val="ctr"/>
        <c:lblOffset val="100"/>
        <c:noMultiLvlLbl val="0"/>
      </c:catAx>
      <c:valAx>
        <c:axId val="664079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64079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733698479722128E-2"/>
          <c:y val="2.4990674232564219E-2"/>
          <c:w val="0.88854572452432479"/>
          <c:h val="0.89814814814814814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'Validazione 2'!$D$8:$D$28</c:f>
              <c:numCache>
                <c:formatCode>General</c:formatCode>
                <c:ptCount val="21"/>
                <c:pt idx="0">
                  <c:v>0</c:v>
                </c:pt>
                <c:pt idx="1">
                  <c:v>3.2250000000000001</c:v>
                </c:pt>
                <c:pt idx="2">
                  <c:v>6.15</c:v>
                </c:pt>
                <c:pt idx="3">
                  <c:v>9.0749999999999993</c:v>
                </c:pt>
                <c:pt idx="4">
                  <c:v>12</c:v>
                </c:pt>
                <c:pt idx="5">
                  <c:v>13.5</c:v>
                </c:pt>
                <c:pt idx="6">
                  <c:v>15</c:v>
                </c:pt>
                <c:pt idx="7">
                  <c:v>18.417000000000002</c:v>
                </c:pt>
                <c:pt idx="8">
                  <c:v>21.8</c:v>
                </c:pt>
                <c:pt idx="9">
                  <c:v>25.25</c:v>
                </c:pt>
                <c:pt idx="10">
                  <c:v>28.7</c:v>
                </c:pt>
                <c:pt idx="11">
                  <c:v>32</c:v>
                </c:pt>
                <c:pt idx="12">
                  <c:v>35.5</c:v>
                </c:pt>
                <c:pt idx="13">
                  <c:v>41.5</c:v>
                </c:pt>
                <c:pt idx="14">
                  <c:v>47.5</c:v>
                </c:pt>
                <c:pt idx="15">
                  <c:v>53.5</c:v>
                </c:pt>
                <c:pt idx="16">
                  <c:v>59.5</c:v>
                </c:pt>
                <c:pt idx="17">
                  <c:v>62.25</c:v>
                </c:pt>
                <c:pt idx="18">
                  <c:v>65</c:v>
                </c:pt>
                <c:pt idx="19">
                  <c:v>66.5</c:v>
                </c:pt>
                <c:pt idx="20">
                  <c:v>68</c:v>
                </c:pt>
              </c:numCache>
            </c:numRef>
          </c:cat>
          <c:val>
            <c:numRef>
              <c:f>'Validazione 2'!$H$8:$H$28</c:f>
              <c:numCache>
                <c:formatCode>General</c:formatCode>
                <c:ptCount val="21"/>
                <c:pt idx="0">
                  <c:v>790.85</c:v>
                </c:pt>
                <c:pt idx="1">
                  <c:v>1581.7</c:v>
                </c:pt>
                <c:pt idx="2">
                  <c:v>1581.7</c:v>
                </c:pt>
                <c:pt idx="3">
                  <c:v>1581.7</c:v>
                </c:pt>
                <c:pt idx="4">
                  <c:v>1172.53</c:v>
                </c:pt>
                <c:pt idx="5">
                  <c:v>522.99</c:v>
                </c:pt>
                <c:pt idx="6">
                  <c:v>407.3</c:v>
                </c:pt>
                <c:pt idx="7">
                  <c:v>533.36</c:v>
                </c:pt>
                <c:pt idx="8">
                  <c:v>533.36</c:v>
                </c:pt>
                <c:pt idx="9">
                  <c:v>533.36</c:v>
                </c:pt>
                <c:pt idx="10">
                  <c:v>533.36</c:v>
                </c:pt>
                <c:pt idx="11">
                  <c:v>533.36</c:v>
                </c:pt>
                <c:pt idx="12">
                  <c:v>735</c:v>
                </c:pt>
                <c:pt idx="13">
                  <c:v>936.64</c:v>
                </c:pt>
                <c:pt idx="14">
                  <c:v>936.64</c:v>
                </c:pt>
                <c:pt idx="15">
                  <c:v>936.64</c:v>
                </c:pt>
                <c:pt idx="16">
                  <c:v>682.96</c:v>
                </c:pt>
                <c:pt idx="17">
                  <c:v>429.29</c:v>
                </c:pt>
                <c:pt idx="18">
                  <c:v>348.18</c:v>
                </c:pt>
                <c:pt idx="19">
                  <c:v>267.07</c:v>
                </c:pt>
                <c:pt idx="20">
                  <c:v>133.53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19-4F85-BF7A-3668A55CB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4079368"/>
        <c:axId val="664079040"/>
      </c:lineChart>
      <c:catAx>
        <c:axId val="664079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64079040"/>
        <c:crosses val="autoZero"/>
        <c:auto val="1"/>
        <c:lblAlgn val="ctr"/>
        <c:lblOffset val="100"/>
        <c:noMultiLvlLbl val="0"/>
      </c:catAx>
      <c:valAx>
        <c:axId val="664079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64079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09418747932021E-2"/>
          <c:y val="2.1367397010156341E-2"/>
          <c:w val="0.88854572452432479"/>
          <c:h val="0.89814814814814814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'Validazione 2'!$D$8:$D$28</c:f>
              <c:numCache>
                <c:formatCode>General</c:formatCode>
                <c:ptCount val="21"/>
                <c:pt idx="0">
                  <c:v>0</c:v>
                </c:pt>
                <c:pt idx="1">
                  <c:v>3.2250000000000001</c:v>
                </c:pt>
                <c:pt idx="2">
                  <c:v>6.15</c:v>
                </c:pt>
                <c:pt idx="3">
                  <c:v>9.0749999999999993</c:v>
                </c:pt>
                <c:pt idx="4">
                  <c:v>12</c:v>
                </c:pt>
                <c:pt idx="5">
                  <c:v>13.5</c:v>
                </c:pt>
                <c:pt idx="6">
                  <c:v>15</c:v>
                </c:pt>
                <c:pt idx="7">
                  <c:v>18.417000000000002</c:v>
                </c:pt>
                <c:pt idx="8">
                  <c:v>21.8</c:v>
                </c:pt>
                <c:pt idx="9">
                  <c:v>25.25</c:v>
                </c:pt>
                <c:pt idx="10">
                  <c:v>28.7</c:v>
                </c:pt>
                <c:pt idx="11">
                  <c:v>32</c:v>
                </c:pt>
                <c:pt idx="12">
                  <c:v>35.5</c:v>
                </c:pt>
                <c:pt idx="13">
                  <c:v>41.5</c:v>
                </c:pt>
                <c:pt idx="14">
                  <c:v>47.5</c:v>
                </c:pt>
                <c:pt idx="15">
                  <c:v>53.5</c:v>
                </c:pt>
                <c:pt idx="16">
                  <c:v>59.5</c:v>
                </c:pt>
                <c:pt idx="17">
                  <c:v>62.25</c:v>
                </c:pt>
                <c:pt idx="18">
                  <c:v>65</c:v>
                </c:pt>
                <c:pt idx="19">
                  <c:v>66.5</c:v>
                </c:pt>
                <c:pt idx="20">
                  <c:v>68</c:v>
                </c:pt>
              </c:numCache>
            </c:numRef>
          </c:cat>
          <c:val>
            <c:numRef>
              <c:f>'Validazione 2'!$G$8:$G$28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A3-4F6D-8C29-5353DA15E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4079368"/>
        <c:axId val="664079040"/>
      </c:lineChart>
      <c:catAx>
        <c:axId val="664079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64079040"/>
        <c:crosses val="autoZero"/>
        <c:auto val="1"/>
        <c:lblAlgn val="ctr"/>
        <c:lblOffset val="100"/>
        <c:noMultiLvlLbl val="0"/>
      </c:catAx>
      <c:valAx>
        <c:axId val="664079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64079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733698479722128E-2"/>
          <c:y val="2.4990674232564219E-2"/>
          <c:w val="0.88854572452432479"/>
          <c:h val="0.89814814814814814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m_eq!$D$8:$D$32</c:f>
              <c:numCache>
                <c:formatCode>0.0</c:formatCode>
                <c:ptCount val="25"/>
                <c:pt idx="0">
                  <c:v>0</c:v>
                </c:pt>
                <c:pt idx="1">
                  <c:v>1.7199800000000001</c:v>
                </c:pt>
                <c:pt idx="2">
                  <c:v>3.439959</c:v>
                </c:pt>
                <c:pt idx="3">
                  <c:v>5.1599389999999996</c:v>
                </c:pt>
                <c:pt idx="4">
                  <c:v>5.679932</c:v>
                </c:pt>
                <c:pt idx="5">
                  <c:v>6.879918</c:v>
                </c:pt>
                <c:pt idx="6">
                  <c:v>8.5998979999999996</c:v>
                </c:pt>
                <c:pt idx="7">
                  <c:v>9.9598820000000003</c:v>
                </c:pt>
                <c:pt idx="8">
                  <c:v>11.299866</c:v>
                </c:pt>
                <c:pt idx="9">
                  <c:v>11.319865</c:v>
                </c:pt>
                <c:pt idx="10">
                  <c:v>12.679849000000001</c:v>
                </c:pt>
                <c:pt idx="11">
                  <c:v>14.039833</c:v>
                </c:pt>
                <c:pt idx="12">
                  <c:v>15.399817000000001</c:v>
                </c:pt>
                <c:pt idx="13">
                  <c:v>16.759801</c:v>
                </c:pt>
                <c:pt idx="14">
                  <c:v>16.919799000000001</c:v>
                </c:pt>
                <c:pt idx="15">
                  <c:v>18.119785</c:v>
                </c:pt>
                <c:pt idx="16">
                  <c:v>19.479768</c:v>
                </c:pt>
                <c:pt idx="17">
                  <c:v>20.839752000000001</c:v>
                </c:pt>
                <c:pt idx="18">
                  <c:v>22.199736000000001</c:v>
                </c:pt>
                <c:pt idx="19">
                  <c:v>23.559719999999999</c:v>
                </c:pt>
                <c:pt idx="20">
                  <c:v>24.919703999999999</c:v>
                </c:pt>
                <c:pt idx="21">
                  <c:v>26.279688</c:v>
                </c:pt>
                <c:pt idx="22">
                  <c:v>27.639671</c:v>
                </c:pt>
                <c:pt idx="23">
                  <c:v>28.999655000000001</c:v>
                </c:pt>
                <c:pt idx="24">
                  <c:v>28.999655000000001</c:v>
                </c:pt>
              </c:numCache>
            </c:numRef>
          </c:cat>
          <c:val>
            <c:numRef>
              <c:f>m_eq!$H$8:$H$32</c:f>
              <c:numCache>
                <c:formatCode>0</c:formatCode>
                <c:ptCount val="25"/>
                <c:pt idx="0">
                  <c:v>1938.1895999999999</c:v>
                </c:pt>
                <c:pt idx="1">
                  <c:v>3488.7411999999999</c:v>
                </c:pt>
                <c:pt idx="2">
                  <c:v>3101.1033000000002</c:v>
                </c:pt>
                <c:pt idx="3">
                  <c:v>2019.3231000000001</c:v>
                </c:pt>
                <c:pt idx="4">
                  <c:v>1874.8429000000001</c:v>
                </c:pt>
                <c:pt idx="5">
                  <c:v>2632.3319000000001</c:v>
                </c:pt>
                <c:pt idx="6">
                  <c:v>2328.6012999999998</c:v>
                </c:pt>
                <c:pt idx="7">
                  <c:v>1544.6573000000001</c:v>
                </c:pt>
                <c:pt idx="8">
                  <c:v>1102.3408999999999</c:v>
                </c:pt>
                <c:pt idx="9">
                  <c:v>789.49149999999997</c:v>
                </c:pt>
                <c:pt idx="10">
                  <c:v>1556.0993000000001</c:v>
                </c:pt>
                <c:pt idx="11">
                  <c:v>1556.0993000000001</c:v>
                </c:pt>
                <c:pt idx="12">
                  <c:v>1453.4688000000001</c:v>
                </c:pt>
                <c:pt idx="13">
                  <c:v>754.88030000000003</c:v>
                </c:pt>
                <c:pt idx="14">
                  <c:v>3810.2345999999998</c:v>
                </c:pt>
                <c:pt idx="15">
                  <c:v>1271.3773000000001</c:v>
                </c:pt>
                <c:pt idx="16">
                  <c:v>1350.8384000000001</c:v>
                </c:pt>
                <c:pt idx="17">
                  <c:v>1350.8384000000001</c:v>
                </c:pt>
                <c:pt idx="18">
                  <c:v>1248.2080000000001</c:v>
                </c:pt>
                <c:pt idx="19">
                  <c:v>1145.5775000000001</c:v>
                </c:pt>
                <c:pt idx="20">
                  <c:v>1145.5775000000001</c:v>
                </c:pt>
                <c:pt idx="21">
                  <c:v>1145.5775000000001</c:v>
                </c:pt>
                <c:pt idx="22">
                  <c:v>1137.2561000000001</c:v>
                </c:pt>
                <c:pt idx="23">
                  <c:v>564.4674</c:v>
                </c:pt>
                <c:pt idx="2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E6-48AE-B9E1-88CAE7053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4079368"/>
        <c:axId val="664079040"/>
      </c:lineChart>
      <c:catAx>
        <c:axId val="664079368"/>
        <c:scaling>
          <c:orientation val="minMax"/>
        </c:scaling>
        <c:delete val="0"/>
        <c:axPos val="b"/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64079040"/>
        <c:crosses val="autoZero"/>
        <c:auto val="1"/>
        <c:lblAlgn val="ctr"/>
        <c:lblOffset val="100"/>
        <c:noMultiLvlLbl val="0"/>
      </c:catAx>
      <c:valAx>
        <c:axId val="664079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64079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733698479722128E-2"/>
          <c:y val="2.4990674232564219E-2"/>
          <c:w val="0.88854572452432479"/>
          <c:h val="0.89814814814814814"/>
        </c:manualLayout>
      </c:layout>
      <c:lineChart>
        <c:grouping val="standard"/>
        <c:varyColors val="0"/>
        <c:ser>
          <c:idx val="0"/>
          <c:order val="0"/>
          <c:tx>
            <c:v>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m_eqG1!$D$8:$D$24</c:f>
              <c:numCache>
                <c:formatCode>0.00</c:formatCode>
                <c:ptCount val="17"/>
                <c:pt idx="0">
                  <c:v>0</c:v>
                </c:pt>
                <c:pt idx="1">
                  <c:v>1.85938</c:v>
                </c:pt>
                <c:pt idx="2">
                  <c:v>3.4187500000000002</c:v>
                </c:pt>
                <c:pt idx="3">
                  <c:v>4.9781300000000002</c:v>
                </c:pt>
                <c:pt idx="4">
                  <c:v>6.5374999999999996</c:v>
                </c:pt>
                <c:pt idx="5">
                  <c:v>8.0968699999999991</c:v>
                </c:pt>
                <c:pt idx="6">
                  <c:v>9.65625</c:v>
                </c:pt>
                <c:pt idx="7">
                  <c:v>11.215619999999999</c:v>
                </c:pt>
                <c:pt idx="8">
                  <c:v>12.775</c:v>
                </c:pt>
                <c:pt idx="9">
                  <c:v>14.33437</c:v>
                </c:pt>
                <c:pt idx="10">
                  <c:v>15.893750000000001</c:v>
                </c:pt>
                <c:pt idx="11">
                  <c:v>17.453119999999998</c:v>
                </c:pt>
                <c:pt idx="12">
                  <c:v>19.012499999999999</c:v>
                </c:pt>
                <c:pt idx="13">
                  <c:v>20.571870000000001</c:v>
                </c:pt>
                <c:pt idx="14">
                  <c:v>22.131250000000001</c:v>
                </c:pt>
                <c:pt idx="15">
                  <c:v>23.690619999999999</c:v>
                </c:pt>
                <c:pt idx="16">
                  <c:v>25.25</c:v>
                </c:pt>
              </c:numCache>
            </c:numRef>
          </c:cat>
          <c:val>
            <c:numRef>
              <c:f>m_eqG1!$K$8:$K$24</c:f>
              <c:numCache>
                <c:formatCode>0.000</c:formatCode>
                <c:ptCount val="17"/>
                <c:pt idx="0">
                  <c:v>0</c:v>
                </c:pt>
                <c:pt idx="1">
                  <c:v>0.18443230958618728</c:v>
                </c:pt>
                <c:pt idx="2">
                  <c:v>0.36200456635417649</c:v>
                </c:pt>
                <c:pt idx="3">
                  <c:v>0.52712982544742903</c:v>
                </c:pt>
                <c:pt idx="4">
                  <c:v>0.67429479288322136</c:v>
                </c:pt>
                <c:pt idx="5">
                  <c:v>0.79862798943636037</c:v>
                </c:pt>
                <c:pt idx="6">
                  <c:v>0.89601548772660788</c:v>
                </c:pt>
                <c:pt idx="7">
                  <c:v>0.96330082173332066</c:v>
                </c:pt>
                <c:pt idx="8">
                  <c:v>0.99831655145565679</c:v>
                </c:pt>
                <c:pt idx="9">
                  <c:v>1</c:v>
                </c:pt>
                <c:pt idx="10">
                  <c:v>0.96839325357995842</c:v>
                </c:pt>
                <c:pt idx="11">
                  <c:v>0.90465368306976846</c:v>
                </c:pt>
                <c:pt idx="12">
                  <c:v>0.81100133623728199</c:v>
                </c:pt>
                <c:pt idx="13">
                  <c:v>0.69063476531675139</c:v>
                </c:pt>
                <c:pt idx="14">
                  <c:v>0.54760476836800187</c:v>
                </c:pt>
                <c:pt idx="15">
                  <c:v>0.38671969529581351</c:v>
                </c:pt>
                <c:pt idx="1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75-4A39-BD78-431138D31113}"/>
            </c:ext>
          </c:extLst>
        </c:ser>
        <c:ser>
          <c:idx val="1"/>
          <c:order val="1"/>
          <c:tx>
            <c:v>2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m_eqG1!$D$8:$D$24</c:f>
              <c:numCache>
                <c:formatCode>0.00</c:formatCode>
                <c:ptCount val="17"/>
                <c:pt idx="0">
                  <c:v>0</c:v>
                </c:pt>
                <c:pt idx="1">
                  <c:v>1.85938</c:v>
                </c:pt>
                <c:pt idx="2">
                  <c:v>3.4187500000000002</c:v>
                </c:pt>
                <c:pt idx="3">
                  <c:v>4.9781300000000002</c:v>
                </c:pt>
                <c:pt idx="4">
                  <c:v>6.5374999999999996</c:v>
                </c:pt>
                <c:pt idx="5">
                  <c:v>8.0968699999999991</c:v>
                </c:pt>
                <c:pt idx="6">
                  <c:v>9.65625</c:v>
                </c:pt>
                <c:pt idx="7">
                  <c:v>11.215619999999999</c:v>
                </c:pt>
                <c:pt idx="8">
                  <c:v>12.775</c:v>
                </c:pt>
                <c:pt idx="9">
                  <c:v>14.33437</c:v>
                </c:pt>
                <c:pt idx="10">
                  <c:v>15.893750000000001</c:v>
                </c:pt>
                <c:pt idx="11">
                  <c:v>17.453119999999998</c:v>
                </c:pt>
                <c:pt idx="12">
                  <c:v>19.012499999999999</c:v>
                </c:pt>
                <c:pt idx="13">
                  <c:v>20.571870000000001</c:v>
                </c:pt>
                <c:pt idx="14">
                  <c:v>22.131250000000001</c:v>
                </c:pt>
                <c:pt idx="15">
                  <c:v>23.690619999999999</c:v>
                </c:pt>
                <c:pt idx="16">
                  <c:v>25.25</c:v>
                </c:pt>
              </c:numCache>
            </c:numRef>
          </c:cat>
          <c:val>
            <c:numRef>
              <c:f>m_eqG1!#REF!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75-4A39-BD78-431138D31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4079368"/>
        <c:axId val="664079040"/>
      </c:lineChart>
      <c:catAx>
        <c:axId val="664079368"/>
        <c:scaling>
          <c:orientation val="minMax"/>
        </c:scaling>
        <c:delete val="0"/>
        <c:axPos val="b"/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64079040"/>
        <c:crosses val="autoZero"/>
        <c:auto val="1"/>
        <c:lblAlgn val="ctr"/>
        <c:lblOffset val="100"/>
        <c:noMultiLvlLbl val="0"/>
      </c:catAx>
      <c:valAx>
        <c:axId val="664079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64079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733698479722128E-2"/>
          <c:y val="2.4990674232564219E-2"/>
          <c:w val="0.88854572452432479"/>
          <c:h val="0.89814814814814814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m_eqG1!$D$8:$D$24</c:f>
              <c:numCache>
                <c:formatCode>0.00</c:formatCode>
                <c:ptCount val="17"/>
                <c:pt idx="0">
                  <c:v>0</c:v>
                </c:pt>
                <c:pt idx="1">
                  <c:v>1.85938</c:v>
                </c:pt>
                <c:pt idx="2">
                  <c:v>3.4187500000000002</c:v>
                </c:pt>
                <c:pt idx="3">
                  <c:v>4.9781300000000002</c:v>
                </c:pt>
                <c:pt idx="4">
                  <c:v>6.5374999999999996</c:v>
                </c:pt>
                <c:pt idx="5">
                  <c:v>8.0968699999999991</c:v>
                </c:pt>
                <c:pt idx="6">
                  <c:v>9.65625</c:v>
                </c:pt>
                <c:pt idx="7">
                  <c:v>11.215619999999999</c:v>
                </c:pt>
                <c:pt idx="8">
                  <c:v>12.775</c:v>
                </c:pt>
                <c:pt idx="9">
                  <c:v>14.33437</c:v>
                </c:pt>
                <c:pt idx="10">
                  <c:v>15.893750000000001</c:v>
                </c:pt>
                <c:pt idx="11">
                  <c:v>17.453119999999998</c:v>
                </c:pt>
                <c:pt idx="12">
                  <c:v>19.012499999999999</c:v>
                </c:pt>
                <c:pt idx="13">
                  <c:v>20.571870000000001</c:v>
                </c:pt>
                <c:pt idx="14">
                  <c:v>22.131250000000001</c:v>
                </c:pt>
                <c:pt idx="15">
                  <c:v>23.690619999999999</c:v>
                </c:pt>
                <c:pt idx="16">
                  <c:v>25.25</c:v>
                </c:pt>
              </c:numCache>
            </c:numRef>
          </c:cat>
          <c:val>
            <c:numRef>
              <c:f>m_eqG1!$H$8:$H$24</c:f>
              <c:numCache>
                <c:formatCode>General</c:formatCode>
                <c:ptCount val="17"/>
                <c:pt idx="0">
                  <c:v>3</c:v>
                </c:pt>
                <c:pt idx="1">
                  <c:v>5.93</c:v>
                </c:pt>
                <c:pt idx="2">
                  <c:v>5.93</c:v>
                </c:pt>
                <c:pt idx="3">
                  <c:v>5.93</c:v>
                </c:pt>
                <c:pt idx="4">
                  <c:v>5.93</c:v>
                </c:pt>
                <c:pt idx="5">
                  <c:v>5.93</c:v>
                </c:pt>
                <c:pt idx="6">
                  <c:v>5.93</c:v>
                </c:pt>
                <c:pt idx="7">
                  <c:v>5.93</c:v>
                </c:pt>
                <c:pt idx="8">
                  <c:v>5.93</c:v>
                </c:pt>
                <c:pt idx="9">
                  <c:v>5.93</c:v>
                </c:pt>
                <c:pt idx="10">
                  <c:v>5.93</c:v>
                </c:pt>
                <c:pt idx="11">
                  <c:v>5.93</c:v>
                </c:pt>
                <c:pt idx="12">
                  <c:v>5.93</c:v>
                </c:pt>
                <c:pt idx="13">
                  <c:v>5.93</c:v>
                </c:pt>
                <c:pt idx="14">
                  <c:v>5.93</c:v>
                </c:pt>
                <c:pt idx="15">
                  <c:v>5.93</c:v>
                </c:pt>
                <c:pt idx="1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09-4D60-807E-743004667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4079368"/>
        <c:axId val="664079040"/>
      </c:lineChart>
      <c:catAx>
        <c:axId val="664079368"/>
        <c:scaling>
          <c:orientation val="minMax"/>
        </c:scaling>
        <c:delete val="0"/>
        <c:axPos val="b"/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64079040"/>
        <c:crosses val="autoZero"/>
        <c:auto val="1"/>
        <c:lblAlgn val="ctr"/>
        <c:lblOffset val="100"/>
        <c:noMultiLvlLbl val="0"/>
      </c:catAx>
      <c:valAx>
        <c:axId val="664079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64079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733698479722128E-2"/>
          <c:y val="2.4990674232564219E-2"/>
          <c:w val="0.88854572452432479"/>
          <c:h val="0.89814814814814814"/>
        </c:manualLayout>
      </c:layout>
      <c:lineChart>
        <c:grouping val="standard"/>
        <c:varyColors val="0"/>
        <c:ser>
          <c:idx val="0"/>
          <c:order val="0"/>
          <c:tx>
            <c:v>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m_eqG2!$D$8:$D$24</c:f>
              <c:numCache>
                <c:formatCode>0.00</c:formatCode>
                <c:ptCount val="17"/>
                <c:pt idx="0" formatCode="General">
                  <c:v>0</c:v>
                </c:pt>
                <c:pt idx="1">
                  <c:v>2.6875</c:v>
                </c:pt>
                <c:pt idx="2">
                  <c:v>5.0750000000000002</c:v>
                </c:pt>
                <c:pt idx="3">
                  <c:v>7.4625000000000004</c:v>
                </c:pt>
                <c:pt idx="4">
                  <c:v>9.85</c:v>
                </c:pt>
                <c:pt idx="5">
                  <c:v>12.237500000000001</c:v>
                </c:pt>
                <c:pt idx="6">
                  <c:v>14.625</c:v>
                </c:pt>
                <c:pt idx="7">
                  <c:v>17.012499999999999</c:v>
                </c:pt>
                <c:pt idx="8">
                  <c:v>19.399999999999999</c:v>
                </c:pt>
                <c:pt idx="9">
                  <c:v>21.787500000000001</c:v>
                </c:pt>
                <c:pt idx="10">
                  <c:v>24.175000000000001</c:v>
                </c:pt>
                <c:pt idx="11">
                  <c:v>26.5625</c:v>
                </c:pt>
                <c:pt idx="12">
                  <c:v>28.95</c:v>
                </c:pt>
                <c:pt idx="13">
                  <c:v>31.337499999999999</c:v>
                </c:pt>
                <c:pt idx="14">
                  <c:v>33.725000000000001</c:v>
                </c:pt>
                <c:pt idx="15">
                  <c:v>36.112499999999997</c:v>
                </c:pt>
                <c:pt idx="16" formatCode="General">
                  <c:v>38.5</c:v>
                </c:pt>
              </c:numCache>
            </c:numRef>
          </c:cat>
          <c:val>
            <c:numRef>
              <c:f>m_eqG2!$K$8:$K$24</c:f>
              <c:numCache>
                <c:formatCode>0.000</c:formatCode>
                <c:ptCount val="17"/>
                <c:pt idx="0">
                  <c:v>0</c:v>
                </c:pt>
                <c:pt idx="1">
                  <c:v>-0.19347989331676116</c:v>
                </c:pt>
                <c:pt idx="2">
                  <c:v>-0.37887223042198576</c:v>
                </c:pt>
                <c:pt idx="3">
                  <c:v>-0.54977256445445677</c:v>
                </c:pt>
                <c:pt idx="4">
                  <c:v>-0.69993181249298697</c:v>
                </c:pt>
                <c:pt idx="5">
                  <c:v>-0.82388634264653837</c:v>
                </c:pt>
                <c:pt idx="6">
                  <c:v>-0.91719965129426795</c:v>
                </c:pt>
                <c:pt idx="7">
                  <c:v>-0.97657457037554907</c:v>
                </c:pt>
                <c:pt idx="8">
                  <c:v>-1</c:v>
                </c:pt>
                <c:pt idx="9">
                  <c:v>-0.98678543376748917</c:v>
                </c:pt>
                <c:pt idx="10">
                  <c:v>-0.93757822142813985</c:v>
                </c:pt>
                <c:pt idx="11">
                  <c:v>-0.85434630622232577</c:v>
                </c:pt>
                <c:pt idx="12">
                  <c:v>-0.74028328025065382</c:v>
                </c:pt>
                <c:pt idx="13">
                  <c:v>-0.59965302053393399</c:v>
                </c:pt>
                <c:pt idx="14">
                  <c:v>-0.43766885039315712</c:v>
                </c:pt>
                <c:pt idx="15">
                  <c:v>-0.26029501885945605</c:v>
                </c:pt>
                <c:pt idx="1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63-40AA-8E1C-A406C126772C}"/>
            </c:ext>
          </c:extLst>
        </c:ser>
        <c:ser>
          <c:idx val="1"/>
          <c:order val="1"/>
          <c:tx>
            <c:v>2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m_eqG2!$D$8:$D$24</c:f>
              <c:numCache>
                <c:formatCode>0.00</c:formatCode>
                <c:ptCount val="17"/>
                <c:pt idx="0" formatCode="General">
                  <c:v>0</c:v>
                </c:pt>
                <c:pt idx="1">
                  <c:v>2.6875</c:v>
                </c:pt>
                <c:pt idx="2">
                  <c:v>5.0750000000000002</c:v>
                </c:pt>
                <c:pt idx="3">
                  <c:v>7.4625000000000004</c:v>
                </c:pt>
                <c:pt idx="4">
                  <c:v>9.85</c:v>
                </c:pt>
                <c:pt idx="5">
                  <c:v>12.237500000000001</c:v>
                </c:pt>
                <c:pt idx="6">
                  <c:v>14.625</c:v>
                </c:pt>
                <c:pt idx="7">
                  <c:v>17.012499999999999</c:v>
                </c:pt>
                <c:pt idx="8">
                  <c:v>19.399999999999999</c:v>
                </c:pt>
                <c:pt idx="9">
                  <c:v>21.787500000000001</c:v>
                </c:pt>
                <c:pt idx="10">
                  <c:v>24.175000000000001</c:v>
                </c:pt>
                <c:pt idx="11">
                  <c:v>26.5625</c:v>
                </c:pt>
                <c:pt idx="12">
                  <c:v>28.95</c:v>
                </c:pt>
                <c:pt idx="13">
                  <c:v>31.337499999999999</c:v>
                </c:pt>
                <c:pt idx="14">
                  <c:v>33.725000000000001</c:v>
                </c:pt>
                <c:pt idx="15">
                  <c:v>36.112499999999997</c:v>
                </c:pt>
                <c:pt idx="16" formatCode="General">
                  <c:v>38.5</c:v>
                </c:pt>
              </c:numCache>
            </c:numRef>
          </c:cat>
          <c:val>
            <c:numRef>
              <c:f>m_eqG1!#REF!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63-40AA-8E1C-A406C1267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4079368"/>
        <c:axId val="664079040"/>
      </c:lineChart>
      <c:catAx>
        <c:axId val="664079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64079040"/>
        <c:crosses val="autoZero"/>
        <c:auto val="1"/>
        <c:lblAlgn val="ctr"/>
        <c:lblOffset val="100"/>
        <c:noMultiLvlLbl val="0"/>
      </c:catAx>
      <c:valAx>
        <c:axId val="664079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64079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733698479722128E-2"/>
          <c:y val="2.4990674232564219E-2"/>
          <c:w val="0.88854572452432479"/>
          <c:h val="0.89814814814814814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m_eqG2!$D$8:$D$24</c:f>
              <c:numCache>
                <c:formatCode>0.00</c:formatCode>
                <c:ptCount val="17"/>
                <c:pt idx="0" formatCode="General">
                  <c:v>0</c:v>
                </c:pt>
                <c:pt idx="1">
                  <c:v>2.6875</c:v>
                </c:pt>
                <c:pt idx="2">
                  <c:v>5.0750000000000002</c:v>
                </c:pt>
                <c:pt idx="3">
                  <c:v>7.4625000000000004</c:v>
                </c:pt>
                <c:pt idx="4">
                  <c:v>9.85</c:v>
                </c:pt>
                <c:pt idx="5">
                  <c:v>12.237500000000001</c:v>
                </c:pt>
                <c:pt idx="6">
                  <c:v>14.625</c:v>
                </c:pt>
                <c:pt idx="7">
                  <c:v>17.012499999999999</c:v>
                </c:pt>
                <c:pt idx="8">
                  <c:v>19.399999999999999</c:v>
                </c:pt>
                <c:pt idx="9">
                  <c:v>21.787500000000001</c:v>
                </c:pt>
                <c:pt idx="10">
                  <c:v>24.175000000000001</c:v>
                </c:pt>
                <c:pt idx="11">
                  <c:v>26.5625</c:v>
                </c:pt>
                <c:pt idx="12">
                  <c:v>28.95</c:v>
                </c:pt>
                <c:pt idx="13">
                  <c:v>31.337499999999999</c:v>
                </c:pt>
                <c:pt idx="14">
                  <c:v>33.725000000000001</c:v>
                </c:pt>
                <c:pt idx="15">
                  <c:v>36.112499999999997</c:v>
                </c:pt>
                <c:pt idx="16" formatCode="General">
                  <c:v>38.5</c:v>
                </c:pt>
              </c:numCache>
            </c:numRef>
          </c:cat>
          <c:val>
            <c:numRef>
              <c:f>m_eqG2!$H$8:$H$24</c:f>
              <c:numCache>
                <c:formatCode>General</c:formatCode>
                <c:ptCount val="17"/>
                <c:pt idx="0">
                  <c:v>4</c:v>
                </c:pt>
                <c:pt idx="1">
                  <c:v>6.84</c:v>
                </c:pt>
                <c:pt idx="2">
                  <c:v>6.84</c:v>
                </c:pt>
                <c:pt idx="3">
                  <c:v>6.84</c:v>
                </c:pt>
                <c:pt idx="4">
                  <c:v>6.84</c:v>
                </c:pt>
                <c:pt idx="5">
                  <c:v>6.84</c:v>
                </c:pt>
                <c:pt idx="6">
                  <c:v>6.84</c:v>
                </c:pt>
                <c:pt idx="7">
                  <c:v>6.84</c:v>
                </c:pt>
                <c:pt idx="8">
                  <c:v>6.84</c:v>
                </c:pt>
                <c:pt idx="9">
                  <c:v>6.84</c:v>
                </c:pt>
                <c:pt idx="10">
                  <c:v>6.84</c:v>
                </c:pt>
                <c:pt idx="11">
                  <c:v>6.84</c:v>
                </c:pt>
                <c:pt idx="12">
                  <c:v>6.84</c:v>
                </c:pt>
                <c:pt idx="13">
                  <c:v>6.84</c:v>
                </c:pt>
                <c:pt idx="14">
                  <c:v>6.84</c:v>
                </c:pt>
                <c:pt idx="15">
                  <c:v>6.84</c:v>
                </c:pt>
                <c:pt idx="1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71-4202-8D10-7826B4A7A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4079368"/>
        <c:axId val="664079040"/>
      </c:lineChart>
      <c:catAx>
        <c:axId val="664079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64079040"/>
        <c:crosses val="autoZero"/>
        <c:auto val="1"/>
        <c:lblAlgn val="ctr"/>
        <c:lblOffset val="100"/>
        <c:noMultiLvlLbl val="0"/>
      </c:catAx>
      <c:valAx>
        <c:axId val="664079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64079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733698479722128E-2"/>
          <c:y val="2.4990674232564219E-2"/>
          <c:w val="0.88854572452432479"/>
          <c:h val="0.89814814814814814"/>
        </c:manualLayout>
      </c:layout>
      <c:lineChart>
        <c:grouping val="standard"/>
        <c:varyColors val="0"/>
        <c:ser>
          <c:idx val="0"/>
          <c:order val="0"/>
          <c:tx>
            <c:v>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m_eqG3!$D$8:$D$24</c:f>
              <c:numCache>
                <c:formatCode>0.0</c:formatCode>
                <c:ptCount val="17"/>
                <c:pt idx="0" formatCode="General">
                  <c:v>0</c:v>
                </c:pt>
                <c:pt idx="1">
                  <c:v>3.59375</c:v>
                </c:pt>
                <c:pt idx="2">
                  <c:v>6.8875000000000002</c:v>
                </c:pt>
                <c:pt idx="3">
                  <c:v>10.18125</c:v>
                </c:pt>
                <c:pt idx="4">
                  <c:v>13.475</c:v>
                </c:pt>
                <c:pt idx="5">
                  <c:v>16.768750000000001</c:v>
                </c:pt>
                <c:pt idx="6">
                  <c:v>20.0625</c:v>
                </c:pt>
                <c:pt idx="7">
                  <c:v>23.356249999999999</c:v>
                </c:pt>
                <c:pt idx="8">
                  <c:v>26.65</c:v>
                </c:pt>
                <c:pt idx="9">
                  <c:v>29.943750000000001</c:v>
                </c:pt>
                <c:pt idx="10">
                  <c:v>33.237499999999997</c:v>
                </c:pt>
                <c:pt idx="11">
                  <c:v>36.53125</c:v>
                </c:pt>
                <c:pt idx="12">
                  <c:v>39.825000000000003</c:v>
                </c:pt>
                <c:pt idx="13">
                  <c:v>43.118749999999999</c:v>
                </c:pt>
                <c:pt idx="14">
                  <c:v>46.412500000000001</c:v>
                </c:pt>
                <c:pt idx="15">
                  <c:v>49.706249999999997</c:v>
                </c:pt>
                <c:pt idx="16" formatCode="General">
                  <c:v>53</c:v>
                </c:pt>
              </c:numCache>
            </c:numRef>
          </c:cat>
          <c:val>
            <c:numRef>
              <c:f>m_eqG3!$K$8:$K$24</c:f>
              <c:numCache>
                <c:formatCode>0.000</c:formatCode>
                <c:ptCount val="17"/>
                <c:pt idx="0">
                  <c:v>0</c:v>
                </c:pt>
                <c:pt idx="1">
                  <c:v>-0.19917472824775773</c:v>
                </c:pt>
                <c:pt idx="2">
                  <c:v>-0.38944478046054526</c:v>
                </c:pt>
                <c:pt idx="3">
                  <c:v>-0.56383414444752411</c:v>
                </c:pt>
                <c:pt idx="4">
                  <c:v>-0.71563583909080408</c:v>
                </c:pt>
                <c:pt idx="5">
                  <c:v>-0.83908771815642735</c:v>
                </c:pt>
                <c:pt idx="6">
                  <c:v>-0.92958399211814702</c:v>
                </c:pt>
                <c:pt idx="7">
                  <c:v>-0.98383990098309959</c:v>
                </c:pt>
                <c:pt idx="8">
                  <c:v>-1</c:v>
                </c:pt>
                <c:pt idx="9">
                  <c:v>-0.97769146091447001</c:v>
                </c:pt>
                <c:pt idx="10">
                  <c:v>-0.91801874184350529</c:v>
                </c:pt>
                <c:pt idx="11">
                  <c:v>-0.82350299216415446</c:v>
                </c:pt>
                <c:pt idx="12">
                  <c:v>-0.69796619241640967</c:v>
                </c:pt>
                <c:pt idx="13">
                  <c:v>-0.5463709700042978</c:v>
                </c:pt>
                <c:pt idx="14">
                  <c:v>-0.37461693229394011</c:v>
                </c:pt>
                <c:pt idx="15">
                  <c:v>-0.18930586055718326</c:v>
                </c:pt>
                <c:pt idx="1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E7-4E72-8C70-2B685474124F}"/>
            </c:ext>
          </c:extLst>
        </c:ser>
        <c:ser>
          <c:idx val="1"/>
          <c:order val="1"/>
          <c:tx>
            <c:v>2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m_eqG3!$D$8:$D$24</c:f>
              <c:numCache>
                <c:formatCode>0.0</c:formatCode>
                <c:ptCount val="17"/>
                <c:pt idx="0" formatCode="General">
                  <c:v>0</c:v>
                </c:pt>
                <c:pt idx="1">
                  <c:v>3.59375</c:v>
                </c:pt>
                <c:pt idx="2">
                  <c:v>6.8875000000000002</c:v>
                </c:pt>
                <c:pt idx="3">
                  <c:v>10.18125</c:v>
                </c:pt>
                <c:pt idx="4">
                  <c:v>13.475</c:v>
                </c:pt>
                <c:pt idx="5">
                  <c:v>16.768750000000001</c:v>
                </c:pt>
                <c:pt idx="6">
                  <c:v>20.0625</c:v>
                </c:pt>
                <c:pt idx="7">
                  <c:v>23.356249999999999</c:v>
                </c:pt>
                <c:pt idx="8">
                  <c:v>26.65</c:v>
                </c:pt>
                <c:pt idx="9">
                  <c:v>29.943750000000001</c:v>
                </c:pt>
                <c:pt idx="10">
                  <c:v>33.237499999999997</c:v>
                </c:pt>
                <c:pt idx="11">
                  <c:v>36.53125</c:v>
                </c:pt>
                <c:pt idx="12">
                  <c:v>39.825000000000003</c:v>
                </c:pt>
                <c:pt idx="13">
                  <c:v>43.118749999999999</c:v>
                </c:pt>
                <c:pt idx="14">
                  <c:v>46.412500000000001</c:v>
                </c:pt>
                <c:pt idx="15">
                  <c:v>49.706249999999997</c:v>
                </c:pt>
                <c:pt idx="16" formatCode="General">
                  <c:v>53</c:v>
                </c:pt>
              </c:numCache>
            </c:numRef>
          </c:cat>
          <c:val>
            <c:numRef>
              <c:f>m_eqG1!#REF!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E7-4E72-8C70-2B6854741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4079368"/>
        <c:axId val="664079040"/>
      </c:lineChart>
      <c:catAx>
        <c:axId val="664079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64079040"/>
        <c:crosses val="autoZero"/>
        <c:auto val="1"/>
        <c:lblAlgn val="ctr"/>
        <c:lblOffset val="100"/>
        <c:noMultiLvlLbl val="0"/>
      </c:catAx>
      <c:valAx>
        <c:axId val="664079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64079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733698479722128E-2"/>
          <c:y val="2.4990674232564219E-2"/>
          <c:w val="0.88854572452432479"/>
          <c:h val="0.89814814814814814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m_eqG3!$D$8:$D$24</c:f>
              <c:numCache>
                <c:formatCode>0.0</c:formatCode>
                <c:ptCount val="17"/>
                <c:pt idx="0" formatCode="General">
                  <c:v>0</c:v>
                </c:pt>
                <c:pt idx="1">
                  <c:v>3.59375</c:v>
                </c:pt>
                <c:pt idx="2">
                  <c:v>6.8875000000000002</c:v>
                </c:pt>
                <c:pt idx="3">
                  <c:v>10.18125</c:v>
                </c:pt>
                <c:pt idx="4">
                  <c:v>13.475</c:v>
                </c:pt>
                <c:pt idx="5">
                  <c:v>16.768750000000001</c:v>
                </c:pt>
                <c:pt idx="6">
                  <c:v>20.0625</c:v>
                </c:pt>
                <c:pt idx="7">
                  <c:v>23.356249999999999</c:v>
                </c:pt>
                <c:pt idx="8">
                  <c:v>26.65</c:v>
                </c:pt>
                <c:pt idx="9">
                  <c:v>29.943750000000001</c:v>
                </c:pt>
                <c:pt idx="10">
                  <c:v>33.237499999999997</c:v>
                </c:pt>
                <c:pt idx="11">
                  <c:v>36.53125</c:v>
                </c:pt>
                <c:pt idx="12">
                  <c:v>39.825000000000003</c:v>
                </c:pt>
                <c:pt idx="13">
                  <c:v>43.118749999999999</c:v>
                </c:pt>
                <c:pt idx="14">
                  <c:v>46.412500000000001</c:v>
                </c:pt>
                <c:pt idx="15">
                  <c:v>49.706249999999997</c:v>
                </c:pt>
                <c:pt idx="16" formatCode="General">
                  <c:v>53</c:v>
                </c:pt>
              </c:numCache>
            </c:numRef>
          </c:cat>
          <c:val>
            <c:numRef>
              <c:f>m_eqG3!$H$8:$H$24</c:f>
              <c:numCache>
                <c:formatCode>General</c:formatCode>
                <c:ptCount val="17"/>
                <c:pt idx="0">
                  <c:v>4</c:v>
                </c:pt>
                <c:pt idx="1">
                  <c:v>8.07</c:v>
                </c:pt>
                <c:pt idx="2" formatCode="0.00">
                  <c:v>8.07</c:v>
                </c:pt>
                <c:pt idx="3" formatCode="0.00">
                  <c:v>8.07</c:v>
                </c:pt>
                <c:pt idx="4" formatCode="0.00">
                  <c:v>8.07</c:v>
                </c:pt>
                <c:pt idx="5" formatCode="0.00">
                  <c:v>8.07</c:v>
                </c:pt>
                <c:pt idx="6" formatCode="0.00">
                  <c:v>8.07</c:v>
                </c:pt>
                <c:pt idx="7" formatCode="0.00">
                  <c:v>8.07</c:v>
                </c:pt>
                <c:pt idx="8" formatCode="0.00">
                  <c:v>8.07</c:v>
                </c:pt>
                <c:pt idx="9" formatCode="0.00">
                  <c:v>8.07</c:v>
                </c:pt>
                <c:pt idx="10" formatCode="0.00">
                  <c:v>8.07</c:v>
                </c:pt>
                <c:pt idx="11" formatCode="0.00">
                  <c:v>8.07</c:v>
                </c:pt>
                <c:pt idx="12" formatCode="0.00">
                  <c:v>8.07</c:v>
                </c:pt>
                <c:pt idx="13" formatCode="0.00">
                  <c:v>8.07</c:v>
                </c:pt>
                <c:pt idx="14" formatCode="0.00">
                  <c:v>8.07</c:v>
                </c:pt>
                <c:pt idx="15" formatCode="0.00">
                  <c:v>8.07</c:v>
                </c:pt>
                <c:pt idx="1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8A-43AD-A35A-6A0D7D0ED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4079368"/>
        <c:axId val="664079040"/>
      </c:lineChart>
      <c:catAx>
        <c:axId val="664079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64079040"/>
        <c:crosses val="autoZero"/>
        <c:auto val="1"/>
        <c:lblAlgn val="ctr"/>
        <c:lblOffset val="100"/>
        <c:noMultiLvlLbl val="0"/>
      </c:catAx>
      <c:valAx>
        <c:axId val="664079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64079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733698479722128E-2"/>
          <c:y val="2.4990674232564219E-2"/>
          <c:w val="0.88854572452432479"/>
          <c:h val="0.89814814814814814"/>
        </c:manualLayout>
      </c:layout>
      <c:lineChart>
        <c:grouping val="standard"/>
        <c:varyColors val="0"/>
        <c:ser>
          <c:idx val="0"/>
          <c:order val="0"/>
          <c:tx>
            <c:v>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'Validazione 2'!$D$8:$D$28</c:f>
              <c:numCache>
                <c:formatCode>General</c:formatCode>
                <c:ptCount val="21"/>
                <c:pt idx="0">
                  <c:v>0</c:v>
                </c:pt>
                <c:pt idx="1">
                  <c:v>3.2250000000000001</c:v>
                </c:pt>
                <c:pt idx="2">
                  <c:v>6.15</c:v>
                </c:pt>
                <c:pt idx="3">
                  <c:v>9.0749999999999993</c:v>
                </c:pt>
                <c:pt idx="4">
                  <c:v>12</c:v>
                </c:pt>
                <c:pt idx="5">
                  <c:v>13.5</c:v>
                </c:pt>
                <c:pt idx="6">
                  <c:v>15</c:v>
                </c:pt>
                <c:pt idx="7">
                  <c:v>18.417000000000002</c:v>
                </c:pt>
                <c:pt idx="8">
                  <c:v>21.8</c:v>
                </c:pt>
                <c:pt idx="9">
                  <c:v>25.25</c:v>
                </c:pt>
                <c:pt idx="10">
                  <c:v>28.7</c:v>
                </c:pt>
                <c:pt idx="11">
                  <c:v>32</c:v>
                </c:pt>
                <c:pt idx="12">
                  <c:v>35.5</c:v>
                </c:pt>
                <c:pt idx="13">
                  <c:v>41.5</c:v>
                </c:pt>
                <c:pt idx="14">
                  <c:v>47.5</c:v>
                </c:pt>
                <c:pt idx="15">
                  <c:v>53.5</c:v>
                </c:pt>
                <c:pt idx="16">
                  <c:v>59.5</c:v>
                </c:pt>
                <c:pt idx="17">
                  <c:v>62.25</c:v>
                </c:pt>
                <c:pt idx="18">
                  <c:v>65</c:v>
                </c:pt>
                <c:pt idx="19">
                  <c:v>66.5</c:v>
                </c:pt>
                <c:pt idx="20">
                  <c:v>68</c:v>
                </c:pt>
              </c:numCache>
            </c:numRef>
          </c:cat>
          <c:val>
            <c:numRef>
              <c:f>'Validazione 2'!$J$8:$J$28</c:f>
              <c:numCache>
                <c:formatCode>0.000</c:formatCode>
                <c:ptCount val="21"/>
                <c:pt idx="0">
                  <c:v>0</c:v>
                </c:pt>
                <c:pt idx="1">
                  <c:v>-3.0241173357526275E-4</c:v>
                </c:pt>
                <c:pt idx="2">
                  <c:v>-1.1607273891638759E-3</c:v>
                </c:pt>
                <c:pt idx="3">
                  <c:v>-2.5393691157569852E-3</c:v>
                </c:pt>
                <c:pt idx="4">
                  <c:v>-4.4072062937218432E-3</c:v>
                </c:pt>
                <c:pt idx="5">
                  <c:v>-5.559039220133506E-3</c:v>
                </c:pt>
                <c:pt idx="6">
                  <c:v>-6.991047723239897E-3</c:v>
                </c:pt>
                <c:pt idx="7">
                  <c:v>-1.7757794884794471E-2</c:v>
                </c:pt>
                <c:pt idx="8">
                  <c:v>-4.0843372958164897E-2</c:v>
                </c:pt>
                <c:pt idx="9">
                  <c:v>-7.5052959113637144E-2</c:v>
                </c:pt>
                <c:pt idx="10">
                  <c:v>-0.11919617775287329</c:v>
                </c:pt>
                <c:pt idx="11">
                  <c:v>-0.17209747738212244</c:v>
                </c:pt>
                <c:pt idx="12">
                  <c:v>-0.23260798989589032</c:v>
                </c:pt>
                <c:pt idx="13">
                  <c:v>-0.35392104978379041</c:v>
                </c:pt>
                <c:pt idx="14">
                  <c:v>-0.48958087809101114</c:v>
                </c:pt>
                <c:pt idx="15">
                  <c:v>-0.63451466622787323</c:v>
                </c:pt>
                <c:pt idx="16">
                  <c:v>-0.78453460464854263</c:v>
                </c:pt>
                <c:pt idx="17">
                  <c:v>-0.8540967154231468</c:v>
                </c:pt>
                <c:pt idx="18">
                  <c:v>-0.92385005714692314</c:v>
                </c:pt>
                <c:pt idx="19">
                  <c:v>-0.96192428736823232</c:v>
                </c:pt>
                <c:pt idx="20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8F-4460-B159-74811BE3E7EE}"/>
            </c:ext>
          </c:extLst>
        </c:ser>
        <c:ser>
          <c:idx val="1"/>
          <c:order val="1"/>
          <c:tx>
            <c:v>2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'Validazione 2'!$D$8:$D$28</c:f>
              <c:numCache>
                <c:formatCode>General</c:formatCode>
                <c:ptCount val="21"/>
                <c:pt idx="0">
                  <c:v>0</c:v>
                </c:pt>
                <c:pt idx="1">
                  <c:v>3.2250000000000001</c:v>
                </c:pt>
                <c:pt idx="2">
                  <c:v>6.15</c:v>
                </c:pt>
                <c:pt idx="3">
                  <c:v>9.0749999999999993</c:v>
                </c:pt>
                <c:pt idx="4">
                  <c:v>12</c:v>
                </c:pt>
                <c:pt idx="5">
                  <c:v>13.5</c:v>
                </c:pt>
                <c:pt idx="6">
                  <c:v>15</c:v>
                </c:pt>
                <c:pt idx="7">
                  <c:v>18.417000000000002</c:v>
                </c:pt>
                <c:pt idx="8">
                  <c:v>21.8</c:v>
                </c:pt>
                <c:pt idx="9">
                  <c:v>25.25</c:v>
                </c:pt>
                <c:pt idx="10">
                  <c:v>28.7</c:v>
                </c:pt>
                <c:pt idx="11">
                  <c:v>32</c:v>
                </c:pt>
                <c:pt idx="12">
                  <c:v>35.5</c:v>
                </c:pt>
                <c:pt idx="13">
                  <c:v>41.5</c:v>
                </c:pt>
                <c:pt idx="14">
                  <c:v>47.5</c:v>
                </c:pt>
                <c:pt idx="15">
                  <c:v>53.5</c:v>
                </c:pt>
                <c:pt idx="16">
                  <c:v>59.5</c:v>
                </c:pt>
                <c:pt idx="17">
                  <c:v>62.25</c:v>
                </c:pt>
                <c:pt idx="18">
                  <c:v>65</c:v>
                </c:pt>
                <c:pt idx="19">
                  <c:v>66.5</c:v>
                </c:pt>
                <c:pt idx="20">
                  <c:v>68</c:v>
                </c:pt>
              </c:numCache>
            </c:numRef>
          </c:cat>
          <c:val>
            <c:numRef>
              <c:f>'Validazione 2'!$M$8:$M$28</c:f>
              <c:numCache>
                <c:formatCode>0.000</c:formatCode>
                <c:ptCount val="21"/>
                <c:pt idx="0">
                  <c:v>0</c:v>
                </c:pt>
                <c:pt idx="1">
                  <c:v>-3.3873959196558936E-3</c:v>
                </c:pt>
                <c:pt idx="2">
                  <c:v>-1.2282072530681504E-2</c:v>
                </c:pt>
                <c:pt idx="3">
                  <c:v>-2.5899530405272087E-2</c:v>
                </c:pt>
                <c:pt idx="4">
                  <c:v>-4.345842705497021E-2</c:v>
                </c:pt>
                <c:pt idx="5">
                  <c:v>-5.3868434552701155E-2</c:v>
                </c:pt>
                <c:pt idx="6">
                  <c:v>-6.6158399431750919E-2</c:v>
                </c:pt>
                <c:pt idx="7">
                  <c:v>-0.13417307919971586</c:v>
                </c:pt>
                <c:pt idx="8">
                  <c:v>-0.25256619707193878</c:v>
                </c:pt>
                <c:pt idx="9">
                  <c:v>-0.39531352353892907</c:v>
                </c:pt>
                <c:pt idx="10">
                  <c:v>-0.53816187206503296</c:v>
                </c:pt>
                <c:pt idx="11">
                  <c:v>-0.65960932875577127</c:v>
                </c:pt>
                <c:pt idx="12">
                  <c:v>-0.74187601120713464</c:v>
                </c:pt>
                <c:pt idx="13">
                  <c:v>-0.75575391657787783</c:v>
                </c:pt>
                <c:pt idx="14">
                  <c:v>-0.58020283335306422</c:v>
                </c:pt>
                <c:pt idx="15">
                  <c:v>-0.22997040369361901</c:v>
                </c:pt>
                <c:pt idx="16">
                  <c:v>0.24356734146245215</c:v>
                </c:pt>
                <c:pt idx="17">
                  <c:v>0.4834899964484432</c:v>
                </c:pt>
                <c:pt idx="18">
                  <c:v>0.72958604632808488</c:v>
                </c:pt>
                <c:pt idx="19">
                  <c:v>0.86475829683122218</c:v>
                </c:pt>
                <c:pt idx="2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8F-4460-B159-74811BE3E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4079368"/>
        <c:axId val="664079040"/>
      </c:lineChart>
      <c:catAx>
        <c:axId val="664079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64079040"/>
        <c:crosses val="autoZero"/>
        <c:auto val="1"/>
        <c:lblAlgn val="ctr"/>
        <c:lblOffset val="100"/>
        <c:noMultiLvlLbl val="0"/>
      </c:catAx>
      <c:valAx>
        <c:axId val="664079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64079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7" Type="http://schemas.openxmlformats.org/officeDocument/2006/relationships/image" Target="../media/image5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4.png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585107</xdr:colOff>
      <xdr:row>12</xdr:row>
      <xdr:rowOff>176893</xdr:rowOff>
    </xdr:from>
    <xdr:to>
      <xdr:col>36</xdr:col>
      <xdr:colOff>48254</xdr:colOff>
      <xdr:row>42</xdr:row>
      <xdr:rowOff>62593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59E5F52-1A6E-4067-87F3-3A497D0173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340178</xdr:colOff>
      <xdr:row>4</xdr:row>
      <xdr:rowOff>95249</xdr:rowOff>
    </xdr:from>
    <xdr:to>
      <xdr:col>36</xdr:col>
      <xdr:colOff>415647</xdr:colOff>
      <xdr:row>11</xdr:row>
      <xdr:rowOff>144235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3570F176-AFC3-4ABF-ACC7-E39C5BC23B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23</xdr:col>
      <xdr:colOff>0</xdr:colOff>
      <xdr:row>44</xdr:row>
      <xdr:rowOff>0</xdr:rowOff>
    </xdr:from>
    <xdr:to>
      <xdr:col>30</xdr:col>
      <xdr:colOff>490379</xdr:colOff>
      <xdr:row>84</xdr:row>
      <xdr:rowOff>46667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537ECFCA-CD52-978C-50A2-85ACD95E4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443864" y="8052955"/>
          <a:ext cx="4733333" cy="7666667"/>
        </a:xfrm>
        <a:prstGeom prst="rect">
          <a:avLst/>
        </a:prstGeom>
      </xdr:spPr>
    </xdr:pic>
    <xdr:clientData/>
  </xdr:twoCellAnchor>
  <xdr:twoCellAnchor editAs="oneCell">
    <xdr:from>
      <xdr:col>41</xdr:col>
      <xdr:colOff>360589</xdr:colOff>
      <xdr:row>45</xdr:row>
      <xdr:rowOff>95250</xdr:rowOff>
    </xdr:from>
    <xdr:to>
      <xdr:col>49</xdr:col>
      <xdr:colOff>537350</xdr:colOff>
      <xdr:row>73</xdr:row>
      <xdr:rowOff>66012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1F3D3DB3-6EC9-5531-BF87-5037D4C15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0054777" y="8358188"/>
          <a:ext cx="5129761" cy="5304762"/>
        </a:xfrm>
        <a:prstGeom prst="rect">
          <a:avLst/>
        </a:prstGeom>
      </xdr:spPr>
    </xdr:pic>
    <xdr:clientData/>
  </xdr:twoCellAnchor>
  <xdr:twoCellAnchor editAs="oneCell">
    <xdr:from>
      <xdr:col>41</xdr:col>
      <xdr:colOff>336175</xdr:colOff>
      <xdr:row>73</xdr:row>
      <xdr:rowOff>179294</xdr:rowOff>
    </xdr:from>
    <xdr:to>
      <xdr:col>47</xdr:col>
      <xdr:colOff>200707</xdr:colOff>
      <xdr:row>99</xdr:row>
      <xdr:rowOff>73913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054772D0-3D6F-A340-914A-AE52293A6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9695587" y="14130618"/>
          <a:ext cx="3495238" cy="4847619"/>
        </a:xfrm>
        <a:prstGeom prst="rect">
          <a:avLst/>
        </a:prstGeom>
      </xdr:spPr>
    </xdr:pic>
    <xdr:clientData/>
  </xdr:twoCellAnchor>
  <xdr:twoCellAnchor editAs="oneCell">
    <xdr:from>
      <xdr:col>39</xdr:col>
      <xdr:colOff>0</xdr:colOff>
      <xdr:row>104</xdr:row>
      <xdr:rowOff>0</xdr:rowOff>
    </xdr:from>
    <xdr:to>
      <xdr:col>53</xdr:col>
      <xdr:colOff>56071</xdr:colOff>
      <xdr:row>137</xdr:row>
      <xdr:rowOff>65881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DF10D488-85E4-DA41-6999-720A13E46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8316464" y="19880036"/>
          <a:ext cx="8628571" cy="6352381"/>
        </a:xfrm>
        <a:prstGeom prst="rect">
          <a:avLst/>
        </a:prstGeom>
      </xdr:spPr>
    </xdr:pic>
    <xdr:clientData/>
  </xdr:twoCellAnchor>
  <xdr:twoCellAnchor editAs="oneCell">
    <xdr:from>
      <xdr:col>54</xdr:col>
      <xdr:colOff>0</xdr:colOff>
      <xdr:row>102</xdr:row>
      <xdr:rowOff>0</xdr:rowOff>
    </xdr:from>
    <xdr:to>
      <xdr:col>67</xdr:col>
      <xdr:colOff>446613</xdr:colOff>
      <xdr:row>127</xdr:row>
      <xdr:rowOff>66071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A72B0532-A0C7-DC1A-DCCC-83F1226EA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7742813" y="19692938"/>
          <a:ext cx="8495238" cy="48285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585107</xdr:colOff>
      <xdr:row>12</xdr:row>
      <xdr:rowOff>176893</xdr:rowOff>
    </xdr:from>
    <xdr:to>
      <xdr:col>31</xdr:col>
      <xdr:colOff>48254</xdr:colOff>
      <xdr:row>34</xdr:row>
      <xdr:rowOff>62593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D0FCA62-283F-460A-9453-7A5FD9CD2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340178</xdr:colOff>
      <xdr:row>4</xdr:row>
      <xdr:rowOff>95249</xdr:rowOff>
    </xdr:from>
    <xdr:to>
      <xdr:col>31</xdr:col>
      <xdr:colOff>415647</xdr:colOff>
      <xdr:row>11</xdr:row>
      <xdr:rowOff>144235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66C80A05-B1BC-46D5-8DAB-B49E456E0C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585107</xdr:colOff>
      <xdr:row>12</xdr:row>
      <xdr:rowOff>176893</xdr:rowOff>
    </xdr:from>
    <xdr:to>
      <xdr:col>31</xdr:col>
      <xdr:colOff>48254</xdr:colOff>
      <xdr:row>34</xdr:row>
      <xdr:rowOff>62593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42DC3CC-BDA6-44E8-B387-702409ABAF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340178</xdr:colOff>
      <xdr:row>4</xdr:row>
      <xdr:rowOff>95249</xdr:rowOff>
    </xdr:from>
    <xdr:to>
      <xdr:col>31</xdr:col>
      <xdr:colOff>415647</xdr:colOff>
      <xdr:row>11</xdr:row>
      <xdr:rowOff>144235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0BB3F27-F7C0-4219-B39D-040D6F764E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585107</xdr:colOff>
      <xdr:row>12</xdr:row>
      <xdr:rowOff>176893</xdr:rowOff>
    </xdr:from>
    <xdr:to>
      <xdr:col>31</xdr:col>
      <xdr:colOff>48254</xdr:colOff>
      <xdr:row>34</xdr:row>
      <xdr:rowOff>62593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56B6178-4268-4197-8AE5-1DA9EEA3FD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340178</xdr:colOff>
      <xdr:row>4</xdr:row>
      <xdr:rowOff>95249</xdr:rowOff>
    </xdr:from>
    <xdr:to>
      <xdr:col>31</xdr:col>
      <xdr:colOff>415647</xdr:colOff>
      <xdr:row>11</xdr:row>
      <xdr:rowOff>144235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53ACDF6-E363-4D9B-807E-420183E1E3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19</xdr:col>
      <xdr:colOff>0</xdr:colOff>
      <xdr:row>37</xdr:row>
      <xdr:rowOff>0</xdr:rowOff>
    </xdr:from>
    <xdr:to>
      <xdr:col>31</xdr:col>
      <xdr:colOff>469221</xdr:colOff>
      <xdr:row>82</xdr:row>
      <xdr:rowOff>160833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7C994603-5CE3-4D92-BB58-F6772A71E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032182" y="7481455"/>
          <a:ext cx="7742857" cy="87333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585107</xdr:colOff>
      <xdr:row>17</xdr:row>
      <xdr:rowOff>176893</xdr:rowOff>
    </xdr:from>
    <xdr:to>
      <xdr:col>35</xdr:col>
      <xdr:colOff>48254</xdr:colOff>
      <xdr:row>41</xdr:row>
      <xdr:rowOff>62593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8D58A45-FE21-4BA7-A9CE-ACB5D01254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340178</xdr:colOff>
      <xdr:row>4</xdr:row>
      <xdr:rowOff>95249</xdr:rowOff>
    </xdr:from>
    <xdr:to>
      <xdr:col>35</xdr:col>
      <xdr:colOff>415647</xdr:colOff>
      <xdr:row>15</xdr:row>
      <xdr:rowOff>144235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A0EA1CFB-B38D-4F32-ADD5-BF639C5F05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33</xdr:row>
      <xdr:rowOff>0</xdr:rowOff>
    </xdr:from>
    <xdr:to>
      <xdr:col>12</xdr:col>
      <xdr:colOff>538110</xdr:colOff>
      <xdr:row>51</xdr:row>
      <xdr:rowOff>76200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E74001AC-6F29-4A56-96FB-A0CFF715BE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B3D87-39C1-414C-BAFB-C9C6AA81160A}">
  <dimension ref="C1:BF128"/>
  <sheetViews>
    <sheetView tabSelected="1" zoomScale="70" zoomScaleNormal="70" workbookViewId="0">
      <selection activeCell="R46" sqref="R46"/>
    </sheetView>
  </sheetViews>
  <sheetFormatPr defaultRowHeight="15" x14ac:dyDescent="0.25"/>
  <cols>
    <col min="4" max="4" width="14.42578125" customWidth="1"/>
    <col min="5" max="5" width="12.85546875" customWidth="1"/>
    <col min="6" max="6" width="14.5703125" customWidth="1"/>
    <col min="7" max="7" width="16.5703125" customWidth="1"/>
    <col min="8" max="9" width="16.42578125" customWidth="1"/>
    <col min="10" max="10" width="12" customWidth="1"/>
    <col min="11" max="11" width="14.5703125" customWidth="1"/>
    <col min="12" max="13" width="10.5703125" customWidth="1"/>
    <col min="14" max="14" width="13.85546875" bestFit="1" customWidth="1"/>
    <col min="15" max="15" width="12.5703125" customWidth="1"/>
    <col min="17" max="17" width="9.7109375" bestFit="1" customWidth="1"/>
    <col min="18" max="18" width="15.140625" bestFit="1" customWidth="1"/>
    <col min="19" max="19" width="13.7109375" bestFit="1" customWidth="1"/>
  </cols>
  <sheetData>
    <row r="1" spans="3:25" x14ac:dyDescent="0.25">
      <c r="C1" t="s">
        <v>40</v>
      </c>
    </row>
    <row r="2" spans="3:25" x14ac:dyDescent="0.25">
      <c r="C2" t="s">
        <v>39</v>
      </c>
    </row>
    <row r="3" spans="3:25" x14ac:dyDescent="0.25">
      <c r="C3" t="s">
        <v>44</v>
      </c>
    </row>
    <row r="4" spans="3:25" x14ac:dyDescent="0.25">
      <c r="C4" s="2" t="s">
        <v>45</v>
      </c>
      <c r="D4" s="2"/>
      <c r="E4" s="2"/>
      <c r="F4" s="2"/>
      <c r="G4" s="2"/>
      <c r="H4" s="2"/>
      <c r="I4" s="2"/>
      <c r="J4" s="45" t="s">
        <v>14</v>
      </c>
      <c r="K4" s="45"/>
      <c r="L4" s="45"/>
      <c r="M4" s="45"/>
      <c r="N4" s="45"/>
      <c r="O4" s="45"/>
      <c r="P4" s="2"/>
      <c r="Q4" s="2"/>
      <c r="R4" s="2"/>
    </row>
    <row r="5" spans="3:25" ht="43.5" customHeight="1" x14ac:dyDescent="0.25">
      <c r="C5" s="3"/>
      <c r="D5" s="4" t="s">
        <v>20</v>
      </c>
      <c r="E5" s="4" t="s">
        <v>30</v>
      </c>
      <c r="F5" s="4" t="s">
        <v>29</v>
      </c>
      <c r="G5" s="4" t="s">
        <v>19</v>
      </c>
      <c r="H5" s="4" t="s">
        <v>18</v>
      </c>
      <c r="I5" s="30" t="s">
        <v>19</v>
      </c>
      <c r="J5" s="46" t="s">
        <v>71</v>
      </c>
      <c r="K5" s="47"/>
      <c r="L5" s="48"/>
      <c r="M5" s="46" t="s">
        <v>95</v>
      </c>
      <c r="N5" s="47"/>
      <c r="O5" s="48"/>
      <c r="P5" s="3"/>
      <c r="Q5" s="3" t="s">
        <v>23</v>
      </c>
      <c r="R5" s="3"/>
    </row>
    <row r="6" spans="3:25" ht="18" x14ac:dyDescent="0.25">
      <c r="C6" s="3" t="s">
        <v>2</v>
      </c>
      <c r="D6" s="3" t="s">
        <v>0</v>
      </c>
      <c r="E6" s="3" t="s">
        <v>1</v>
      </c>
      <c r="F6" s="3" t="s">
        <v>47</v>
      </c>
      <c r="G6" s="3" t="s">
        <v>16</v>
      </c>
      <c r="H6" s="3" t="s">
        <v>17</v>
      </c>
      <c r="I6" s="3" t="s">
        <v>49</v>
      </c>
      <c r="J6" s="5" t="s">
        <v>36</v>
      </c>
      <c r="K6" s="5" t="s">
        <v>11</v>
      </c>
      <c r="L6" s="5" t="s">
        <v>10</v>
      </c>
      <c r="M6" s="5" t="s">
        <v>37</v>
      </c>
      <c r="N6" s="5" t="s">
        <v>12</v>
      </c>
      <c r="O6" s="5" t="s">
        <v>13</v>
      </c>
      <c r="P6" s="3" t="s">
        <v>24</v>
      </c>
      <c r="Q6" s="3" t="s">
        <v>25</v>
      </c>
      <c r="R6" s="3" t="s">
        <v>26</v>
      </c>
      <c r="S6" s="3" t="s">
        <v>27</v>
      </c>
    </row>
    <row r="7" spans="3:25" x14ac:dyDescent="0.25">
      <c r="C7" s="3" t="s">
        <v>4</v>
      </c>
      <c r="D7" s="3" t="s">
        <v>3</v>
      </c>
      <c r="E7" s="3" t="s">
        <v>5</v>
      </c>
      <c r="F7" s="3" t="s">
        <v>3</v>
      </c>
      <c r="G7" s="3" t="s">
        <v>15</v>
      </c>
      <c r="H7" s="3" t="s">
        <v>7</v>
      </c>
      <c r="I7" s="3" t="s">
        <v>15</v>
      </c>
      <c r="J7" s="3"/>
      <c r="K7" s="3"/>
      <c r="L7" s="3"/>
      <c r="M7" s="3"/>
      <c r="N7" s="3"/>
      <c r="O7" s="3"/>
      <c r="P7" s="3" t="s">
        <v>15</v>
      </c>
      <c r="Q7" s="3" t="s">
        <v>15</v>
      </c>
      <c r="R7" s="3" t="s">
        <v>15</v>
      </c>
      <c r="S7" s="3" t="s">
        <v>15</v>
      </c>
    </row>
    <row r="8" spans="3:25" x14ac:dyDescent="0.25">
      <c r="C8" s="34" t="s">
        <v>54</v>
      </c>
      <c r="D8" s="35">
        <v>0</v>
      </c>
      <c r="E8" s="3">
        <v>1</v>
      </c>
      <c r="F8" s="37">
        <f>D9-D8</f>
        <v>1.7199800000000001</v>
      </c>
      <c r="G8" s="3">
        <v>0</v>
      </c>
      <c r="H8" s="40">
        <v>1938.1895999999999</v>
      </c>
      <c r="I8" s="29">
        <f>H8/(F8/2)</f>
        <v>2253.7350434307373</v>
      </c>
      <c r="J8" s="44">
        <v>0</v>
      </c>
      <c r="K8" s="6" cm="1">
        <f t="array" ref="K8">J8/MAX(ABS($J$8:$J$32))</f>
        <v>0</v>
      </c>
      <c r="L8" s="6">
        <f>K8^2</f>
        <v>0</v>
      </c>
      <c r="M8" s="41">
        <v>0</v>
      </c>
      <c r="N8" s="6" cm="1">
        <f t="array" ref="N8">M8/MAX(ABS($M$8:$M$32))</f>
        <v>0</v>
      </c>
      <c r="O8" s="37">
        <f>N8^2</f>
        <v>0</v>
      </c>
      <c r="P8" s="8">
        <f>L8*H8/(F8/2)</f>
        <v>0</v>
      </c>
      <c r="Q8" s="8">
        <f>O8*H8/(F8/2)</f>
        <v>0</v>
      </c>
      <c r="R8" s="10">
        <f>P33/L33</f>
        <v>1042.9130551166666</v>
      </c>
      <c r="S8" s="15">
        <f>Q33/O33</f>
        <v>1258.6519446537418</v>
      </c>
    </row>
    <row r="9" spans="3:25" x14ac:dyDescent="0.25">
      <c r="C9" s="34" t="s">
        <v>55</v>
      </c>
      <c r="D9" s="35">
        <v>1.7199800000000001</v>
      </c>
      <c r="E9" s="3">
        <v>2</v>
      </c>
      <c r="F9" s="37">
        <f>D10-D9</f>
        <v>1.7199789999999999</v>
      </c>
      <c r="G9" s="3">
        <v>0</v>
      </c>
      <c r="H9" s="40">
        <v>3488.7411999999999</v>
      </c>
      <c r="I9" s="29">
        <f>H9/(F8/2+F9/2)</f>
        <v>2028.3620822224916</v>
      </c>
      <c r="J9" s="44">
        <v>1E-4</v>
      </c>
      <c r="K9" s="6" cm="1">
        <f t="array" ref="K9">J9/MAX(ABS($J$8:$J$32))</f>
        <v>8.2644628099173556E-3</v>
      </c>
      <c r="L9" s="7">
        <f>K9^2</f>
        <v>6.8301345536507077E-5</v>
      </c>
      <c r="M9" s="41">
        <v>-6.9999999999999999E-4</v>
      </c>
      <c r="N9" s="6" cm="1">
        <f t="array" ref="N9">M9/MAX(ABS($M$8:$M$32))</f>
        <v>-5.9322033898305086E-2</v>
      </c>
      <c r="O9" s="37">
        <f>N9^2</f>
        <v>3.5191037058316579E-3</v>
      </c>
      <c r="P9" s="8">
        <f>L9*H9/(F8/2+F9/2)</f>
        <v>0.13853985945102737</v>
      </c>
      <c r="Q9" s="8">
        <f t="shared" ref="Q9:Q17" si="0">O9*H9/(F8/2+F9/2)</f>
        <v>7.1380165203175876</v>
      </c>
    </row>
    <row r="10" spans="3:25" x14ac:dyDescent="0.25">
      <c r="C10" s="34" t="s">
        <v>56</v>
      </c>
      <c r="D10" s="35">
        <v>3.439959</v>
      </c>
      <c r="E10" s="3">
        <v>3</v>
      </c>
      <c r="F10" s="37">
        <f t="shared" ref="F10:F22" si="1">D11-D10</f>
        <v>1.7199799999999996</v>
      </c>
      <c r="G10" s="3">
        <v>0</v>
      </c>
      <c r="H10" s="40">
        <v>3101.1033000000002</v>
      </c>
      <c r="I10" s="29">
        <f t="shared" ref="I10:I32" si="2">H10/(F9/2+F10/2)</f>
        <v>1802.9885239911293</v>
      </c>
      <c r="J10" s="44">
        <v>2.9999999999999997E-4</v>
      </c>
      <c r="K10" s="6" cm="1">
        <f t="array" ref="K10">J10/MAX(ABS($J$8:$J$32))</f>
        <v>2.4793388429752063E-2</v>
      </c>
      <c r="L10" s="7">
        <f t="shared" ref="L10:L32" si="3">K10^2</f>
        <v>6.1471210982856346E-4</v>
      </c>
      <c r="M10" s="41">
        <v>-1.9E-3</v>
      </c>
      <c r="N10" s="6" cm="1">
        <f t="array" ref="N10">M10/MAX(ABS($M$8:$M$32))</f>
        <v>-0.16101694915254239</v>
      </c>
      <c r="O10" s="37">
        <f t="shared" ref="O10:O32" si="4">N10^2</f>
        <v>2.5926457914392419E-2</v>
      </c>
      <c r="P10" s="8">
        <f>L10*H10/(F9/2+F10/2)</f>
        <v>1.1083188795792747</v>
      </c>
      <c r="Q10" s="8">
        <f t="shared" si="0"/>
        <v>46.745106087388521</v>
      </c>
      <c r="R10" s="49" t="s">
        <v>31</v>
      </c>
      <c r="S10" s="49"/>
      <c r="T10" s="25" t="s">
        <v>38</v>
      </c>
      <c r="U10" s="25"/>
      <c r="Y10" s="1"/>
    </row>
    <row r="11" spans="3:25" x14ac:dyDescent="0.25">
      <c r="C11" s="34" t="s">
        <v>57</v>
      </c>
      <c r="D11" s="35">
        <v>5.1599389999999996</v>
      </c>
      <c r="E11" s="3">
        <v>4</v>
      </c>
      <c r="F11" s="37">
        <f t="shared" si="1"/>
        <v>0.51999300000000037</v>
      </c>
      <c r="G11" s="3">
        <v>0</v>
      </c>
      <c r="H11" s="40">
        <v>2019.3231000000001</v>
      </c>
      <c r="I11" s="29">
        <f t="shared" si="2"/>
        <v>1802.988786025546</v>
      </c>
      <c r="J11" s="44">
        <v>5.9999999999999995E-4</v>
      </c>
      <c r="K11" s="6" cm="1">
        <f t="array" ref="K11">J11/MAX(ABS($J$8:$J$32))</f>
        <v>4.9586776859504127E-2</v>
      </c>
      <c r="L11" s="7">
        <f t="shared" si="3"/>
        <v>2.4588484393142538E-3</v>
      </c>
      <c r="M11" s="41">
        <v>-3.3E-3</v>
      </c>
      <c r="N11" s="6" cm="1">
        <f t="array" ref="N11">M11/MAX(ABS($M$8:$M$32))</f>
        <v>-0.27966101694915257</v>
      </c>
      <c r="O11" s="37">
        <f t="shared" si="4"/>
        <v>7.8210284401034197E-2</v>
      </c>
      <c r="P11" s="8">
        <f t="shared" ref="P11:P17" si="5">L11*H11/(F10/2+F11/2)</f>
        <v>4.4332761626200146</v>
      </c>
      <c r="Q11" s="8">
        <f t="shared" si="0"/>
        <v>141.01226572693335</v>
      </c>
      <c r="R11" s="26">
        <f>D32/3</f>
        <v>9.6665516666666669</v>
      </c>
      <c r="S11" s="25" t="s">
        <v>32</v>
      </c>
      <c r="T11" s="26">
        <f>D32-R11</f>
        <v>19.333103333333334</v>
      </c>
      <c r="U11" s="25" t="s">
        <v>32</v>
      </c>
      <c r="Y11" s="1"/>
    </row>
    <row r="12" spans="3:25" x14ac:dyDescent="0.25">
      <c r="C12" s="34" t="s">
        <v>90</v>
      </c>
      <c r="D12" s="35">
        <v>5.679932</v>
      </c>
      <c r="E12" s="3">
        <v>5</v>
      </c>
      <c r="F12" s="37">
        <f t="shared" si="1"/>
        <v>1.199986</v>
      </c>
      <c r="G12" s="3">
        <v>0</v>
      </c>
      <c r="H12" s="40">
        <v>1874.8429000000001</v>
      </c>
      <c r="I12" s="29">
        <f t="shared" si="2"/>
        <v>2180.0765009340225</v>
      </c>
      <c r="J12" s="44">
        <v>6.9999999999999999E-4</v>
      </c>
      <c r="K12" s="6" cm="1">
        <f t="array" ref="K12">J12/MAX(ABS($J$8:$J$32))</f>
        <v>5.7851239669421489E-2</v>
      </c>
      <c r="L12" s="7">
        <f t="shared" si="3"/>
        <v>3.3467659312888466E-3</v>
      </c>
      <c r="M12" s="41">
        <v>-3.7000000000000002E-3</v>
      </c>
      <c r="N12" s="6" cm="1">
        <f t="array" ref="N12">M12/MAX(ABS($M$8:$M$32))</f>
        <v>-0.3135593220338983</v>
      </c>
      <c r="O12" s="37">
        <f t="shared" si="4"/>
        <v>9.8319448434357942E-2</v>
      </c>
      <c r="P12" s="8">
        <f t="shared" si="5"/>
        <v>7.2962057609293849</v>
      </c>
      <c r="Q12" s="8">
        <f t="shared" si="0"/>
        <v>214.34391911653813</v>
      </c>
      <c r="R12" s="26">
        <f>H32+H31+H29+H28+H27+H26+H25+H24+H30</f>
        <v>9088.3408000000018</v>
      </c>
      <c r="S12" s="25" t="s">
        <v>6</v>
      </c>
      <c r="T12" s="26">
        <f>F31+F29+F28+F27+F26+F25+F24+F30</f>
        <v>9.5198870000000007</v>
      </c>
      <c r="U12" s="25" t="s">
        <v>43</v>
      </c>
      <c r="Y12" s="1"/>
    </row>
    <row r="13" spans="3:25" x14ac:dyDescent="0.25">
      <c r="C13" s="34" t="s">
        <v>58</v>
      </c>
      <c r="D13" s="35">
        <v>6.879918</v>
      </c>
      <c r="E13" s="3">
        <v>6</v>
      </c>
      <c r="F13" s="37">
        <f t="shared" si="1"/>
        <v>1.7199799999999996</v>
      </c>
      <c r="G13" s="3">
        <v>0</v>
      </c>
      <c r="H13" s="40">
        <v>2632.3319000000001</v>
      </c>
      <c r="I13" s="29">
        <f t="shared" si="2"/>
        <v>1802.9880484909759</v>
      </c>
      <c r="J13" s="44">
        <v>1E-3</v>
      </c>
      <c r="K13" s="6" cm="1">
        <f t="array" ref="K13">J13/MAX(ABS($J$8:$J$32))</f>
        <v>8.2644628099173556E-2</v>
      </c>
      <c r="L13" s="7">
        <f t="shared" ref="L13:L32" si="6">K13^2</f>
        <v>6.8301345536507076E-3</v>
      </c>
      <c r="M13" s="41">
        <v>-4.5999999999999999E-3</v>
      </c>
      <c r="N13" s="6" cm="1">
        <f t="array" ref="N13">M13/MAX(ABS($M$8:$M$32))</f>
        <v>-0.38983050847457629</v>
      </c>
      <c r="O13" s="37">
        <f t="shared" ref="O13:O32" si="7">N13^2</f>
        <v>0.15196782533754669</v>
      </c>
      <c r="P13" s="8">
        <f t="shared" ref="P13:P32" si="8">L13*H13/(F12/2+F13/2)</f>
        <v>12.314650969817473</v>
      </c>
      <c r="Q13" s="8">
        <f t="shared" ref="Q13:Q32" si="9">O13*H13/(F12/2+F13/2)</f>
        <v>273.99617283876074</v>
      </c>
      <c r="R13" s="27">
        <f>R12/R11</f>
        <v>940.18437115889844</v>
      </c>
      <c r="S13" s="25" t="s">
        <v>33</v>
      </c>
      <c r="T13" s="25"/>
      <c r="U13" s="25"/>
      <c r="Y13" s="1"/>
    </row>
    <row r="14" spans="3:25" x14ac:dyDescent="0.25">
      <c r="C14" s="34" t="s">
        <v>59</v>
      </c>
      <c r="D14" s="35">
        <v>8.5998979999999996</v>
      </c>
      <c r="E14" s="3">
        <v>7</v>
      </c>
      <c r="F14" s="37">
        <f t="shared" si="1"/>
        <v>1.3599840000000007</v>
      </c>
      <c r="G14" s="3">
        <v>0</v>
      </c>
      <c r="H14" s="40">
        <v>2328.6012999999998</v>
      </c>
      <c r="I14" s="29">
        <f t="shared" si="2"/>
        <v>1512.0964400882606</v>
      </c>
      <c r="J14" s="44">
        <v>1.5E-3</v>
      </c>
      <c r="K14" s="6" cm="1">
        <f t="array" ref="K14">J14/MAX(ABS($J$8:$J$32))</f>
        <v>0.12396694214876033</v>
      </c>
      <c r="L14" s="7">
        <f t="shared" si="6"/>
        <v>1.5367802745714091E-2</v>
      </c>
      <c r="M14" s="41">
        <v>-5.7000000000000002E-3</v>
      </c>
      <c r="N14" s="6" cm="1">
        <f t="array" ref="N14">M14/MAX(ABS($M$8:$M$32))</f>
        <v>-0.48305084745762716</v>
      </c>
      <c r="O14" s="37">
        <f t="shared" si="7"/>
        <v>0.23333812122953179</v>
      </c>
      <c r="P14" s="8">
        <f t="shared" si="8"/>
        <v>23.237599823772872</v>
      </c>
      <c r="Q14" s="8">
        <f t="shared" si="9"/>
        <v>352.82974244805797</v>
      </c>
      <c r="Y14" s="1"/>
    </row>
    <row r="15" spans="3:25" x14ac:dyDescent="0.25">
      <c r="C15" s="34" t="s">
        <v>60</v>
      </c>
      <c r="D15" s="35">
        <v>9.9598820000000003</v>
      </c>
      <c r="E15" s="3">
        <v>8</v>
      </c>
      <c r="F15" s="37">
        <f t="shared" si="1"/>
        <v>1.3399839999999994</v>
      </c>
      <c r="G15" s="3">
        <v>0</v>
      </c>
      <c r="H15" s="40">
        <v>1544.6573000000001</v>
      </c>
      <c r="I15" s="29">
        <f t="shared" si="2"/>
        <v>1144.2041535307085</v>
      </c>
      <c r="J15" s="44">
        <v>1.9E-3</v>
      </c>
      <c r="K15" s="6" cm="1">
        <f t="array" ref="K15">J15/MAX(ABS($J$8:$J$32))</f>
        <v>0.15702479338842976</v>
      </c>
      <c r="L15" s="7">
        <f t="shared" si="6"/>
        <v>2.4656785738679052E-2</v>
      </c>
      <c r="M15" s="41">
        <v>-6.4000000000000003E-3</v>
      </c>
      <c r="N15" s="6" cm="1">
        <f t="array" ref="N15">M15/MAX(ABS($M$8:$M$32))</f>
        <v>-0.5423728813559322</v>
      </c>
      <c r="O15" s="37">
        <f t="shared" si="7"/>
        <v>0.29416834243033613</v>
      </c>
      <c r="P15" s="8">
        <f t="shared" si="8"/>
        <v>28.212396654913313</v>
      </c>
      <c r="Q15" s="8">
        <f t="shared" si="9"/>
        <v>336.58863924603435</v>
      </c>
      <c r="Y15" s="1"/>
    </row>
    <row r="16" spans="3:25" x14ac:dyDescent="0.25">
      <c r="C16" s="34" t="s">
        <v>91</v>
      </c>
      <c r="D16" s="35">
        <v>11.299866</v>
      </c>
      <c r="E16" s="3">
        <v>9</v>
      </c>
      <c r="F16" s="37">
        <f t="shared" si="1"/>
        <v>1.9999000000000322E-2</v>
      </c>
      <c r="G16" s="3">
        <v>0</v>
      </c>
      <c r="H16" s="40">
        <v>1102.3408999999999</v>
      </c>
      <c r="I16" s="29">
        <f t="shared" si="2"/>
        <v>1621.1098226963134</v>
      </c>
      <c r="J16" s="44">
        <v>2.3999999999999998E-3</v>
      </c>
      <c r="K16" s="6" cm="1">
        <f t="array" ref="K16">J16/MAX(ABS($J$8:$J$32))</f>
        <v>0.19834710743801651</v>
      </c>
      <c r="L16" s="7">
        <f t="shared" si="6"/>
        <v>3.9341575029028061E-2</v>
      </c>
      <c r="M16" s="41">
        <v>-6.8999999999999999E-3</v>
      </c>
      <c r="N16" s="6" cm="1">
        <f t="array" ref="N16">M16/MAX(ABS($M$8:$M$32))</f>
        <v>-0.5847457627118644</v>
      </c>
      <c r="O16" s="37">
        <f t="shared" si="7"/>
        <v>0.34192760700948005</v>
      </c>
      <c r="P16" s="8">
        <f t="shared" si="8"/>
        <v>63.77701371990139</v>
      </c>
      <c r="Q16" s="8">
        <f t="shared" si="9"/>
        <v>554.30220237411288</v>
      </c>
      <c r="Y16" s="1"/>
    </row>
    <row r="17" spans="3:25" x14ac:dyDescent="0.25">
      <c r="C17" s="34" t="s">
        <v>61</v>
      </c>
      <c r="D17" s="35">
        <v>11.319865</v>
      </c>
      <c r="E17" s="3">
        <v>10</v>
      </c>
      <c r="F17" s="37">
        <f t="shared" si="1"/>
        <v>1.3599840000000007</v>
      </c>
      <c r="G17" s="3">
        <v>0</v>
      </c>
      <c r="H17" s="40">
        <v>789.49149999999997</v>
      </c>
      <c r="I17" s="29">
        <f t="shared" si="2"/>
        <v>1144.2046749851256</v>
      </c>
      <c r="J17" s="44">
        <v>2.3999999999999998E-3</v>
      </c>
      <c r="K17" s="6" cm="1">
        <f t="array" ref="K17">J17/MAX(ABS($J$8:$J$32))</f>
        <v>0.19834710743801651</v>
      </c>
      <c r="L17" s="7">
        <f t="shared" si="6"/>
        <v>3.9341575029028061E-2</v>
      </c>
      <c r="M17" s="41">
        <v>-6.8999999999999999E-3</v>
      </c>
      <c r="N17" s="6" cm="1">
        <f t="array" ref="N17">M17/MAX(ABS($M$8:$M$32))</f>
        <v>-0.5847457627118644</v>
      </c>
      <c r="O17" s="37">
        <f t="shared" si="7"/>
        <v>0.34192760700948005</v>
      </c>
      <c r="P17" s="8">
        <f t="shared" si="8"/>
        <v>45.01481406949199</v>
      </c>
      <c r="Q17" s="8">
        <f t="shared" si="9"/>
        <v>391.23516644672389</v>
      </c>
      <c r="Y17" s="1"/>
    </row>
    <row r="18" spans="3:25" x14ac:dyDescent="0.25">
      <c r="C18" s="34" t="s">
        <v>62</v>
      </c>
      <c r="D18" s="35">
        <v>12.679849000000001</v>
      </c>
      <c r="E18" s="3">
        <v>11</v>
      </c>
      <c r="F18" s="37">
        <f t="shared" si="1"/>
        <v>1.359983999999999</v>
      </c>
      <c r="G18" s="3">
        <v>0</v>
      </c>
      <c r="H18" s="40">
        <v>1556.0993000000001</v>
      </c>
      <c r="I18" s="29">
        <f t="shared" si="2"/>
        <v>1144.2041229896824</v>
      </c>
      <c r="J18" s="44">
        <v>3.0000000000000001E-3</v>
      </c>
      <c r="K18" s="6" cm="1">
        <f t="array" ref="K18">J18/MAX(ABS($J$8:$J$32))</f>
        <v>0.24793388429752067</v>
      </c>
      <c r="L18" s="7">
        <f t="shared" si="6"/>
        <v>6.1471210982856364E-2</v>
      </c>
      <c r="M18" s="41">
        <v>-7.0000000000000001E-3</v>
      </c>
      <c r="N18" s="6" cm="1">
        <f t="array" ref="N18">M18/MAX(ABS($M$8:$M$32))</f>
        <v>-0.59322033898305082</v>
      </c>
      <c r="O18" s="37">
        <f t="shared" si="7"/>
        <v>0.35191037058316571</v>
      </c>
      <c r="P18" s="8">
        <f t="shared" si="8"/>
        <v>70.335613051752901</v>
      </c>
      <c r="Q18" s="8">
        <f t="shared" si="9"/>
        <v>402.65729694408526</v>
      </c>
      <c r="Y18" s="1"/>
    </row>
    <row r="19" spans="3:25" x14ac:dyDescent="0.25">
      <c r="C19" s="34" t="s">
        <v>63</v>
      </c>
      <c r="D19" s="35">
        <v>14.039833</v>
      </c>
      <c r="E19" s="3">
        <v>12</v>
      </c>
      <c r="F19" s="37">
        <f t="shared" si="1"/>
        <v>1.3599840000000007</v>
      </c>
      <c r="G19" s="3">
        <v>0</v>
      </c>
      <c r="H19" s="40">
        <v>1556.0993000000001</v>
      </c>
      <c r="I19" s="29">
        <f t="shared" si="2"/>
        <v>1144.2041229896824</v>
      </c>
      <c r="J19" s="44">
        <v>3.5999999999999999E-3</v>
      </c>
      <c r="K19" s="6" cm="1">
        <f t="array" ref="K19">J19/MAX(ABS($J$8:$J$32))</f>
        <v>0.2975206611570248</v>
      </c>
      <c r="L19" s="7">
        <f t="shared" si="6"/>
        <v>8.8518543815313169E-2</v>
      </c>
      <c r="M19" s="41">
        <v>-6.7999999999999996E-3</v>
      </c>
      <c r="N19" s="6" cm="1">
        <f t="array" ref="N19">M19/MAX(ABS($M$8:$M$32))</f>
        <v>-0.57627118644067798</v>
      </c>
      <c r="O19" s="37">
        <f t="shared" si="7"/>
        <v>0.33208848032174665</v>
      </c>
      <c r="P19" s="8">
        <f t="shared" si="8"/>
        <v>101.28328279452417</v>
      </c>
      <c r="Q19" s="8">
        <f t="shared" si="9"/>
        <v>379.97700838152048</v>
      </c>
      <c r="Y19" s="1"/>
    </row>
    <row r="20" spans="3:25" x14ac:dyDescent="0.25">
      <c r="C20" s="34" t="s">
        <v>64</v>
      </c>
      <c r="D20" s="35">
        <v>15.399817000000001</v>
      </c>
      <c r="E20" s="3">
        <v>13</v>
      </c>
      <c r="F20" s="37">
        <f t="shared" si="1"/>
        <v>1.359983999999999</v>
      </c>
      <c r="G20" s="3">
        <v>0</v>
      </c>
      <c r="H20" s="40">
        <v>1453.4688000000001</v>
      </c>
      <c r="I20" s="29">
        <f t="shared" si="2"/>
        <v>1068.7396322309676</v>
      </c>
      <c r="J20" s="44">
        <v>4.3E-3</v>
      </c>
      <c r="K20" s="6" cm="1">
        <f t="array" ref="K20">J20/MAX(ABS($J$8:$J$32))</f>
        <v>0.35537190082644632</v>
      </c>
      <c r="L20" s="7">
        <f t="shared" si="6"/>
        <v>0.12628918789700161</v>
      </c>
      <c r="M20" s="41">
        <v>-6.3E-3</v>
      </c>
      <c r="N20" s="6" cm="1">
        <f t="array" ref="N20">M20/MAX(ABS($M$8:$M$32))</f>
        <v>-0.53389830508474578</v>
      </c>
      <c r="O20" s="37">
        <f t="shared" si="7"/>
        <v>0.2850474001723643</v>
      </c>
      <c r="P20" s="8">
        <f t="shared" si="8"/>
        <v>134.97026022778905</v>
      </c>
      <c r="Q20" s="8">
        <f t="shared" si="9"/>
        <v>304.64145362860609</v>
      </c>
      <c r="Y20" s="1"/>
    </row>
    <row r="21" spans="3:25" x14ac:dyDescent="0.25">
      <c r="C21" s="34" t="s">
        <v>65</v>
      </c>
      <c r="D21" s="35">
        <v>16.759801</v>
      </c>
      <c r="E21" s="3">
        <v>14</v>
      </c>
      <c r="F21" s="37">
        <f t="shared" si="1"/>
        <v>0.15999800000000164</v>
      </c>
      <c r="G21" s="3">
        <v>0</v>
      </c>
      <c r="H21" s="40">
        <v>754.88030000000003</v>
      </c>
      <c r="I21" s="29">
        <f t="shared" si="2"/>
        <v>993.27531510241533</v>
      </c>
      <c r="J21" s="44">
        <v>5.0000000000000001E-3</v>
      </c>
      <c r="K21" s="6" cm="1">
        <f t="array" ref="K21">J21/MAX(ABS($J$8:$J$32))</f>
        <v>0.41322314049586778</v>
      </c>
      <c r="L21" s="7">
        <f t="shared" si="6"/>
        <v>0.17075336384126769</v>
      </c>
      <c r="M21" s="41">
        <v>-5.4000000000000003E-3</v>
      </c>
      <c r="N21" s="6" cm="1">
        <f t="array" ref="N21">M21/MAX(ABS($M$8:$M$32))</f>
        <v>-0.45762711864406785</v>
      </c>
      <c r="O21" s="37">
        <f t="shared" si="7"/>
        <v>0.20942257971847175</v>
      </c>
      <c r="P21" s="8">
        <f t="shared" si="8"/>
        <v>169.60510127423251</v>
      </c>
      <c r="Q21" s="8">
        <f t="shared" si="9"/>
        <v>208.01427885942573</v>
      </c>
      <c r="Y21" s="1"/>
    </row>
    <row r="22" spans="3:25" x14ac:dyDescent="0.25">
      <c r="C22" s="34" t="s">
        <v>92</v>
      </c>
      <c r="D22" s="35">
        <v>16.919799000000001</v>
      </c>
      <c r="E22" s="3">
        <v>15</v>
      </c>
      <c r="F22" s="37">
        <f t="shared" si="1"/>
        <v>1.1999859999999991</v>
      </c>
      <c r="G22" s="3">
        <v>0</v>
      </c>
      <c r="H22" s="40">
        <v>3810.2345999999998</v>
      </c>
      <c r="I22" s="29">
        <f t="shared" si="2"/>
        <v>5603.3520982599757</v>
      </c>
      <c r="J22" s="44">
        <v>5.1000000000000004E-3</v>
      </c>
      <c r="K22" s="6" cm="1">
        <f t="array" ref="K22">J22/MAX(ABS($J$8:$J$32))</f>
        <v>0.42148760330578516</v>
      </c>
      <c r="L22" s="7">
        <f t="shared" si="6"/>
        <v>0.17765179974045492</v>
      </c>
      <c r="M22" s="41">
        <v>-5.3E-3</v>
      </c>
      <c r="N22" s="6" cm="1">
        <f t="array" ref="N22">M22/MAX(ABS($M$8:$M$32))</f>
        <v>-0.44915254237288138</v>
      </c>
      <c r="O22" s="37">
        <f t="shared" si="7"/>
        <v>0.20173800632002301</v>
      </c>
      <c r="P22" s="8">
        <f t="shared" si="8"/>
        <v>995.4455848353391</v>
      </c>
      <c r="Q22" s="8">
        <f t="shared" si="9"/>
        <v>1130.4090810120852</v>
      </c>
      <c r="Y22" s="1"/>
    </row>
    <row r="23" spans="3:25" x14ac:dyDescent="0.25">
      <c r="C23" s="34" t="s">
        <v>66</v>
      </c>
      <c r="D23" s="35">
        <v>18.119785</v>
      </c>
      <c r="E23" s="3">
        <v>16</v>
      </c>
      <c r="F23" s="37">
        <f>D24-D23</f>
        <v>1.3599829999999997</v>
      </c>
      <c r="G23" s="3">
        <v>0</v>
      </c>
      <c r="H23" s="40">
        <v>1271.3773000000001</v>
      </c>
      <c r="I23" s="29">
        <f t="shared" si="2"/>
        <v>993.275543571036</v>
      </c>
      <c r="J23" s="44">
        <v>5.7000000000000002E-3</v>
      </c>
      <c r="K23" s="6" cm="1">
        <f t="array" ref="K23">J23/MAX(ABS($J$8:$J$32))</f>
        <v>0.4710743801652893</v>
      </c>
      <c r="L23" s="7">
        <f t="shared" si="6"/>
        <v>0.2219110716481115</v>
      </c>
      <c r="M23" s="41">
        <v>-4.1999999999999997E-3</v>
      </c>
      <c r="N23" s="6" cm="1">
        <f t="array" ref="N23">M23/MAX(ABS($M$8:$M$32))</f>
        <v>-0.3559322033898305</v>
      </c>
      <c r="O23" s="37">
        <f t="shared" si="7"/>
        <v>0.12668773340993966</v>
      </c>
      <c r="P23" s="8">
        <f t="shared" si="8"/>
        <v>220.41884031570905</v>
      </c>
      <c r="Q23" s="8">
        <f t="shared" si="9"/>
        <v>125.83582726654032</v>
      </c>
      <c r="Y23" s="1"/>
    </row>
    <row r="24" spans="3:25" x14ac:dyDescent="0.25">
      <c r="C24" s="34" t="s">
        <v>67</v>
      </c>
      <c r="D24" s="35">
        <v>19.479768</v>
      </c>
      <c r="E24" s="3">
        <v>17</v>
      </c>
      <c r="F24" s="37">
        <f>D25-D24</f>
        <v>1.3599840000000007</v>
      </c>
      <c r="G24" s="3">
        <v>0</v>
      </c>
      <c r="H24" s="40">
        <v>1350.8384000000001</v>
      </c>
      <c r="I24" s="29">
        <f t="shared" si="2"/>
        <v>993.27558018167122</v>
      </c>
      <c r="J24" s="44">
        <v>6.4999999999999997E-3</v>
      </c>
      <c r="K24" s="6" cm="1">
        <f t="array" ref="K24">J24/MAX(ABS($J$8:$J$32))</f>
        <v>0.53719008264462809</v>
      </c>
      <c r="L24" s="7">
        <f t="shared" si="6"/>
        <v>0.28857318489174233</v>
      </c>
      <c r="M24" s="41">
        <v>-2.7000000000000001E-3</v>
      </c>
      <c r="N24" s="6" cm="1">
        <f t="array" ref="N24">M24/MAX(ABS($M$8:$M$32))</f>
        <v>-0.22881355932203393</v>
      </c>
      <c r="O24" s="37">
        <f t="shared" si="7"/>
        <v>5.2355644929617938E-2</v>
      </c>
      <c r="P24" s="8">
        <f t="shared" si="8"/>
        <v>286.63269764821803</v>
      </c>
      <c r="Q24" s="8">
        <f t="shared" si="9"/>
        <v>52.003583593251832</v>
      </c>
      <c r="Y24" s="1"/>
    </row>
    <row r="25" spans="3:25" x14ac:dyDescent="0.25">
      <c r="C25" s="34" t="s">
        <v>68</v>
      </c>
      <c r="D25" s="35">
        <v>20.839752000000001</v>
      </c>
      <c r="E25" s="3">
        <v>18</v>
      </c>
      <c r="F25" s="37">
        <f>D26-D25</f>
        <v>1.3599840000000007</v>
      </c>
      <c r="G25" s="3">
        <v>0</v>
      </c>
      <c r="H25" s="40">
        <v>1350.8384000000001</v>
      </c>
      <c r="I25" s="29">
        <f t="shared" si="2"/>
        <v>993.27521500252897</v>
      </c>
      <c r="J25" s="44">
        <v>7.1999999999999998E-3</v>
      </c>
      <c r="K25" s="6" cm="1">
        <f t="array" ref="K25">J25/MAX(ABS($J$8:$J$32))</f>
        <v>0.5950413223140496</v>
      </c>
      <c r="L25" s="7">
        <f t="shared" si="6"/>
        <v>0.35407417526125268</v>
      </c>
      <c r="M25" s="41">
        <v>-1E-3</v>
      </c>
      <c r="N25" s="6" cm="1">
        <f t="array" ref="N25">M25/MAX(ABS($M$8:$M$32))</f>
        <v>-8.4745762711864417E-2</v>
      </c>
      <c r="O25" s="37">
        <f t="shared" si="7"/>
        <v>7.1818442976156298E-3</v>
      </c>
      <c r="P25" s="8">
        <f t="shared" si="8"/>
        <v>351.69310255946385</v>
      </c>
      <c r="Q25" s="8">
        <f t="shared" si="9"/>
        <v>7.1335479388288512</v>
      </c>
      <c r="Y25" s="1"/>
    </row>
    <row r="26" spans="3:25" x14ac:dyDescent="0.25">
      <c r="C26" s="34" t="s">
        <v>69</v>
      </c>
      <c r="D26" s="35">
        <v>22.199736000000001</v>
      </c>
      <c r="E26" s="3">
        <v>19</v>
      </c>
      <c r="F26" s="37">
        <f>D27-D26</f>
        <v>1.3599839999999972</v>
      </c>
      <c r="G26" s="3">
        <v>0</v>
      </c>
      <c r="H26" s="40">
        <v>1248.2080000000001</v>
      </c>
      <c r="I26" s="29">
        <f t="shared" si="2"/>
        <v>917.81079777409218</v>
      </c>
      <c r="J26" s="44">
        <v>8.0000000000000002E-3</v>
      </c>
      <c r="K26" s="6" cm="1">
        <f t="array" ref="K26">J26/MAX(ABS($J$8:$J$32))</f>
        <v>0.66115702479338845</v>
      </c>
      <c r="L26" s="7">
        <f t="shared" si="6"/>
        <v>0.43712861143364529</v>
      </c>
      <c r="M26" s="41">
        <v>1E-3</v>
      </c>
      <c r="N26" s="6" cm="1">
        <f t="array" ref="N26">M26/MAX(ABS($M$8:$M$32))</f>
        <v>8.4745762711864417E-2</v>
      </c>
      <c r="O26" s="37">
        <f t="shared" si="7"/>
        <v>7.1818442976156298E-3</v>
      </c>
      <c r="P26" s="8">
        <f t="shared" si="8"/>
        <v>401.20135958979512</v>
      </c>
      <c r="Q26" s="8">
        <f t="shared" si="9"/>
        <v>6.5915742442839163</v>
      </c>
      <c r="Y26" s="1"/>
    </row>
    <row r="27" spans="3:25" x14ac:dyDescent="0.25">
      <c r="C27" s="34" t="s">
        <v>70</v>
      </c>
      <c r="D27" s="35">
        <v>23.559719999999999</v>
      </c>
      <c r="E27" s="3">
        <v>20</v>
      </c>
      <c r="F27" s="37">
        <f>D28-D27</f>
        <v>1.3599840000000007</v>
      </c>
      <c r="G27" s="3">
        <v>0</v>
      </c>
      <c r="H27" s="40">
        <v>1145.5775000000001</v>
      </c>
      <c r="I27" s="29">
        <f t="shared" si="2"/>
        <v>842.34630701537731</v>
      </c>
      <c r="J27" s="44">
        <v>8.8000000000000005E-3</v>
      </c>
      <c r="K27" s="6" cm="1">
        <f t="array" ref="K27">J27/MAX(ABS($J$8:$J$32))</f>
        <v>0.72727272727272729</v>
      </c>
      <c r="L27" s="7">
        <f t="shared" si="6"/>
        <v>0.52892561983471076</v>
      </c>
      <c r="M27" s="41">
        <v>3.0000000000000001E-3</v>
      </c>
      <c r="N27" s="6" cm="1">
        <f t="array" ref="N27">M27/MAX(ABS($M$8:$M$32))</f>
        <v>0.25423728813559321</v>
      </c>
      <c r="O27" s="37">
        <f t="shared" si="7"/>
        <v>6.4636598678540644E-2</v>
      </c>
      <c r="P27" s="8">
        <f t="shared" si="8"/>
        <v>445.53854255358806</v>
      </c>
      <c r="Q27" s="8">
        <f t="shared" si="9"/>
        <v>54.446400194903731</v>
      </c>
      <c r="Y27" s="1"/>
    </row>
    <row r="28" spans="3:25" x14ac:dyDescent="0.25">
      <c r="C28" s="34" t="s">
        <v>72</v>
      </c>
      <c r="D28" s="35">
        <v>24.919703999999999</v>
      </c>
      <c r="E28" s="3">
        <v>21</v>
      </c>
      <c r="F28" s="37">
        <f>D29-D28</f>
        <v>1.3599840000000007</v>
      </c>
      <c r="G28" s="3">
        <v>0</v>
      </c>
      <c r="H28" s="40">
        <v>1145.5775000000001</v>
      </c>
      <c r="I28" s="29">
        <f t="shared" si="2"/>
        <v>842.34630701537628</v>
      </c>
      <c r="J28" s="44">
        <v>9.5999999999999992E-3</v>
      </c>
      <c r="K28" s="6" cm="1">
        <f t="array" ref="K28">J28/MAX(ABS($J$8:$J$32))</f>
        <v>0.79338842975206603</v>
      </c>
      <c r="L28" s="7">
        <f t="shared" si="6"/>
        <v>0.62946520046444898</v>
      </c>
      <c r="M28" s="41">
        <v>5.1999999999999998E-3</v>
      </c>
      <c r="N28" s="6" cm="1">
        <f t="array" ref="N28">M28/MAX(ABS($M$8:$M$32))</f>
        <v>0.44067796610169491</v>
      </c>
      <c r="O28" s="37">
        <f t="shared" si="7"/>
        <v>0.19419706980752657</v>
      </c>
      <c r="P28" s="8">
        <f t="shared" si="8"/>
        <v>530.22768700592212</v>
      </c>
      <c r="Q28" s="8">
        <f t="shared" si="9"/>
        <v>163.58118458557723</v>
      </c>
      <c r="Y28" s="1"/>
    </row>
    <row r="29" spans="3:25" x14ac:dyDescent="0.25">
      <c r="C29" s="34" t="s">
        <v>82</v>
      </c>
      <c r="D29" s="35">
        <v>26.279688</v>
      </c>
      <c r="E29" s="3">
        <v>22</v>
      </c>
      <c r="F29" s="37">
        <f t="shared" ref="F29:F30" si="10">D30-D29</f>
        <v>1.3599829999999997</v>
      </c>
      <c r="G29" s="3">
        <v>0</v>
      </c>
      <c r="H29" s="40">
        <v>1145.5775000000001</v>
      </c>
      <c r="I29" s="29">
        <f t="shared" si="2"/>
        <v>842.34661670527612</v>
      </c>
      <c r="J29" s="44">
        <v>1.04E-2</v>
      </c>
      <c r="K29" s="6" cm="1">
        <f t="array" ref="K29">J29/MAX(ABS($J$8:$J$32))</f>
        <v>0.85950413223140498</v>
      </c>
      <c r="L29" s="7">
        <f t="shared" si="6"/>
        <v>0.73874735332286046</v>
      </c>
      <c r="M29" s="41">
        <v>7.4000000000000003E-3</v>
      </c>
      <c r="N29" s="6" cm="1">
        <f t="array" ref="N29">M29/MAX(ABS($M$8:$M$32))</f>
        <v>0.6271186440677966</v>
      </c>
      <c r="O29" s="37">
        <f t="shared" si="7"/>
        <v>0.39327779373743177</v>
      </c>
      <c r="P29" s="8">
        <f t="shared" si="8"/>
        <v>622.28133367148871</v>
      </c>
      <c r="Q29" s="8">
        <f t="shared" si="9"/>
        <v>331.27621898004105</v>
      </c>
      <c r="Y29" s="1"/>
    </row>
    <row r="30" spans="3:25" x14ac:dyDescent="0.25">
      <c r="C30" s="34" t="s">
        <v>83</v>
      </c>
      <c r="D30" s="35">
        <v>27.639671</v>
      </c>
      <c r="E30" s="3">
        <v>23</v>
      </c>
      <c r="F30" s="37">
        <f t="shared" si="10"/>
        <v>1.3599840000000007</v>
      </c>
      <c r="G30" s="3">
        <v>0</v>
      </c>
      <c r="H30" s="40">
        <v>1137.2561000000001</v>
      </c>
      <c r="I30" s="29">
        <f t="shared" si="2"/>
        <v>836.22786599984477</v>
      </c>
      <c r="J30" s="44">
        <v>1.12E-2</v>
      </c>
      <c r="K30" s="6" cm="1">
        <f t="array" ref="K30">J30/MAX(ABS($J$8:$J$32))</f>
        <v>0.92561983471074383</v>
      </c>
      <c r="L30" s="7">
        <f t="shared" si="6"/>
        <v>0.85677207840994474</v>
      </c>
      <c r="M30" s="41">
        <v>9.5999999999999992E-3</v>
      </c>
      <c r="N30" s="6" cm="1">
        <f t="array" ref="N30">M30/MAX(ABS($M$8:$M$32))</f>
        <v>0.81355932203389825</v>
      </c>
      <c r="O30" s="37">
        <f t="shared" si="7"/>
        <v>0.66187877046825616</v>
      </c>
      <c r="P30" s="8">
        <f t="shared" si="8"/>
        <v>716.45668677699973</v>
      </c>
      <c r="Q30" s="8">
        <f t="shared" si="9"/>
        <v>553.48147177927092</v>
      </c>
      <c r="Y30" s="1"/>
    </row>
    <row r="31" spans="3:25" x14ac:dyDescent="0.25">
      <c r="C31" s="34" t="s">
        <v>84</v>
      </c>
      <c r="D31" s="35">
        <v>28.999655000000001</v>
      </c>
      <c r="E31" s="3">
        <v>24</v>
      </c>
      <c r="F31" s="37">
        <f>D32-D31</f>
        <v>0</v>
      </c>
      <c r="G31" s="3">
        <v>0</v>
      </c>
      <c r="H31" s="40">
        <v>564.4674</v>
      </c>
      <c r="I31" s="29">
        <f>H31/(F30/2+F31/2)</f>
        <v>830.10888363392462</v>
      </c>
      <c r="J31" s="44">
        <v>1.21E-2</v>
      </c>
      <c r="K31" s="6" cm="1">
        <f t="array" ref="K31">J31/MAX(ABS($J$8:$J$32))</f>
        <v>1</v>
      </c>
      <c r="L31" s="7">
        <f t="shared" si="6"/>
        <v>1</v>
      </c>
      <c r="M31" s="41">
        <v>1.18E-2</v>
      </c>
      <c r="N31" s="6" cm="1">
        <f t="array" ref="N31">M31/MAX(ABS($M$8:$M$32))</f>
        <v>1</v>
      </c>
      <c r="O31" s="37">
        <f t="shared" si="7"/>
        <v>1</v>
      </c>
      <c r="P31" s="8">
        <f t="shared" si="8"/>
        <v>830.10888363392462</v>
      </c>
      <c r="Q31" s="8">
        <f t="shared" si="9"/>
        <v>830.10888363392462</v>
      </c>
      <c r="Y31" s="1"/>
    </row>
    <row r="32" spans="3:25" x14ac:dyDescent="0.25">
      <c r="C32" s="34" t="s">
        <v>94</v>
      </c>
      <c r="D32" s="35">
        <v>28.999655000000001</v>
      </c>
      <c r="E32" s="3"/>
      <c r="F32" s="37"/>
      <c r="G32" s="3">
        <v>0</v>
      </c>
      <c r="H32" s="40">
        <v>0</v>
      </c>
      <c r="I32" s="29"/>
      <c r="J32" s="44">
        <v>0</v>
      </c>
      <c r="K32" s="6"/>
      <c r="L32" s="7"/>
      <c r="M32" s="41"/>
      <c r="N32" s="6"/>
      <c r="O32" s="37"/>
      <c r="P32" s="8"/>
      <c r="Q32" s="8"/>
      <c r="Y32" s="1"/>
    </row>
    <row r="33" spans="3:58" x14ac:dyDescent="0.25">
      <c r="C33" s="3"/>
      <c r="D33" s="3"/>
      <c r="E33" s="3"/>
      <c r="F33" s="3"/>
      <c r="G33" s="3" t="s">
        <v>41</v>
      </c>
      <c r="H33" s="28">
        <f>SUM(H8:H32)</f>
        <v>40310.123399999997</v>
      </c>
      <c r="I33" s="28"/>
      <c r="J33" s="3"/>
      <c r="K33" s="3" t="s">
        <v>21</v>
      </c>
      <c r="L33" s="11">
        <f>SUM(L8:L32)</f>
        <v>5.8123079024656787</v>
      </c>
      <c r="M33" s="11"/>
      <c r="N33" s="3" t="s">
        <v>22</v>
      </c>
      <c r="O33" s="13">
        <f>SUM(O8:O32)</f>
        <v>5.4569089342143053</v>
      </c>
      <c r="P33" s="12">
        <f>SUM(P8:P32)</f>
        <v>6061.7317918392246</v>
      </c>
      <c r="Q33" s="14">
        <f>SUM(Q8:Q32)</f>
        <v>6868.3490418472129</v>
      </c>
      <c r="Y33" s="1"/>
    </row>
    <row r="34" spans="3:58" x14ac:dyDescent="0.25">
      <c r="C34" s="2"/>
      <c r="D34" s="2"/>
      <c r="E34" s="2"/>
      <c r="F34" s="2"/>
      <c r="G34" s="3" t="s">
        <v>42</v>
      </c>
      <c r="H34" s="28">
        <f>H33*9.806/1000</f>
        <v>395.28107006039994</v>
      </c>
      <c r="I34" s="21"/>
      <c r="J34" s="2"/>
      <c r="K34" s="2"/>
      <c r="L34" s="2"/>
      <c r="M34" s="2"/>
      <c r="N34" s="2"/>
      <c r="O34" s="2"/>
      <c r="P34" s="2"/>
      <c r="Q34" s="2"/>
    </row>
    <row r="36" spans="3:58" x14ac:dyDescent="0.25">
      <c r="C36" t="s">
        <v>46</v>
      </c>
      <c r="S36" s="17"/>
    </row>
    <row r="37" spans="3:58" ht="18" x14ac:dyDescent="0.25">
      <c r="C37" s="3" t="s">
        <v>2</v>
      </c>
      <c r="D37" s="3" t="s">
        <v>0</v>
      </c>
      <c r="E37" s="3" t="s">
        <v>1</v>
      </c>
      <c r="F37" s="3" t="s">
        <v>47</v>
      </c>
      <c r="G37" s="3" t="s">
        <v>17</v>
      </c>
      <c r="H37" s="3" t="s">
        <v>49</v>
      </c>
      <c r="I37" s="5" t="s">
        <v>11</v>
      </c>
      <c r="J37" s="5" t="s">
        <v>12</v>
      </c>
      <c r="K37" s="3" t="s">
        <v>24</v>
      </c>
      <c r="L37" s="3" t="s">
        <v>25</v>
      </c>
      <c r="S37" s="17"/>
    </row>
    <row r="38" spans="3:58" x14ac:dyDescent="0.25">
      <c r="C38" s="3" t="s">
        <v>4</v>
      </c>
      <c r="D38" s="3" t="s">
        <v>3</v>
      </c>
      <c r="E38" s="3" t="s">
        <v>5</v>
      </c>
      <c r="F38" s="3" t="s">
        <v>3</v>
      </c>
      <c r="G38" s="3" t="s">
        <v>7</v>
      </c>
      <c r="H38" s="3" t="s">
        <v>15</v>
      </c>
      <c r="I38" s="3" t="s">
        <v>48</v>
      </c>
      <c r="J38" s="3" t="s">
        <v>48</v>
      </c>
      <c r="K38" s="3" t="s">
        <v>15</v>
      </c>
      <c r="L38" s="3" t="s">
        <v>15</v>
      </c>
      <c r="N38" s="17"/>
      <c r="S38" s="17"/>
    </row>
    <row r="39" spans="3:58" x14ac:dyDescent="0.25">
      <c r="C39" s="3" t="str">
        <f>C8</f>
        <v>S1</v>
      </c>
      <c r="D39" s="8">
        <f>D8</f>
        <v>0</v>
      </c>
      <c r="E39" s="3">
        <f>E8</f>
        <v>1</v>
      </c>
      <c r="F39" s="3">
        <f>F8</f>
        <v>1.7199800000000001</v>
      </c>
      <c r="G39" s="3">
        <f>H8</f>
        <v>1938.1895999999999</v>
      </c>
      <c r="H39" s="8">
        <f>I8</f>
        <v>2253.7350434307373</v>
      </c>
      <c r="I39" s="6">
        <f>K8</f>
        <v>0</v>
      </c>
      <c r="J39" s="6">
        <f>N8</f>
        <v>0</v>
      </c>
      <c r="K39" s="8">
        <f>P8</f>
        <v>0</v>
      </c>
      <c r="L39" s="8">
        <f>Q8</f>
        <v>0</v>
      </c>
      <c r="N39" s="36"/>
      <c r="S39" s="17"/>
    </row>
    <row r="40" spans="3:58" x14ac:dyDescent="0.25">
      <c r="C40" s="3" t="str">
        <f t="shared" ref="C40:F40" si="11">C9</f>
        <v>S2</v>
      </c>
      <c r="D40" s="8">
        <f t="shared" si="11"/>
        <v>1.7199800000000001</v>
      </c>
      <c r="E40" s="3">
        <f t="shared" si="11"/>
        <v>2</v>
      </c>
      <c r="F40" s="3">
        <f t="shared" si="11"/>
        <v>1.7199789999999999</v>
      </c>
      <c r="G40" s="3">
        <f t="shared" ref="G40:H40" si="12">H9</f>
        <v>3488.7411999999999</v>
      </c>
      <c r="H40" s="8">
        <f t="shared" si="12"/>
        <v>2028.3620822224916</v>
      </c>
      <c r="I40" s="6">
        <f t="shared" ref="I40:I63" si="13">K9</f>
        <v>8.2644628099173556E-3</v>
      </c>
      <c r="J40" s="6">
        <f t="shared" ref="J40:J63" si="14">N9</f>
        <v>-5.9322033898305086E-2</v>
      </c>
      <c r="K40" s="8">
        <f t="shared" ref="K40:L40" si="15">P9</f>
        <v>0.13853985945102737</v>
      </c>
      <c r="L40" s="8">
        <f t="shared" si="15"/>
        <v>7.1380165203175876</v>
      </c>
      <c r="N40" s="17"/>
    </row>
    <row r="41" spans="3:58" x14ac:dyDescent="0.25">
      <c r="C41" s="3" t="str">
        <f t="shared" ref="C41:F41" si="16">C10</f>
        <v>S3</v>
      </c>
      <c r="D41" s="8">
        <f t="shared" si="16"/>
        <v>3.439959</v>
      </c>
      <c r="E41" s="3">
        <f t="shared" si="16"/>
        <v>3</v>
      </c>
      <c r="F41" s="3">
        <f t="shared" si="16"/>
        <v>1.7199799999999996</v>
      </c>
      <c r="G41" s="3">
        <f t="shared" ref="G41:H41" si="17">H10</f>
        <v>3101.1033000000002</v>
      </c>
      <c r="H41" s="8">
        <f t="shared" si="17"/>
        <v>1802.9885239911293</v>
      </c>
      <c r="I41" s="6">
        <f t="shared" si="13"/>
        <v>2.4793388429752063E-2</v>
      </c>
      <c r="J41" s="6">
        <f t="shared" si="14"/>
        <v>-0.16101694915254239</v>
      </c>
      <c r="K41" s="8">
        <f t="shared" ref="K41:L41" si="18">P10</f>
        <v>1.1083188795792747</v>
      </c>
      <c r="L41" s="8">
        <f t="shared" si="18"/>
        <v>46.745106087388521</v>
      </c>
      <c r="N41" s="17"/>
      <c r="O41" s="17"/>
    </row>
    <row r="42" spans="3:58" x14ac:dyDescent="0.25">
      <c r="C42" s="3" t="str">
        <f t="shared" ref="C42:F42" si="19">C11</f>
        <v>S4</v>
      </c>
      <c r="D42" s="8">
        <f t="shared" si="19"/>
        <v>5.1599389999999996</v>
      </c>
      <c r="E42" s="3">
        <f t="shared" si="19"/>
        <v>4</v>
      </c>
      <c r="F42" s="3">
        <f t="shared" si="19"/>
        <v>0.51999300000000037</v>
      </c>
      <c r="G42" s="3">
        <f t="shared" ref="G42:H42" si="20">H11</f>
        <v>2019.3231000000001</v>
      </c>
      <c r="H42" s="8">
        <f t="shared" si="20"/>
        <v>1802.988786025546</v>
      </c>
      <c r="I42" s="6">
        <f t="shared" si="13"/>
        <v>4.9586776859504127E-2</v>
      </c>
      <c r="J42" s="6">
        <f t="shared" si="14"/>
        <v>-0.27966101694915257</v>
      </c>
      <c r="K42" s="8">
        <f t="shared" ref="K42:L42" si="21">P11</f>
        <v>4.4332761626200146</v>
      </c>
      <c r="L42" s="8">
        <f t="shared" si="21"/>
        <v>141.01226572693335</v>
      </c>
      <c r="N42" s="17"/>
      <c r="O42" s="17"/>
    </row>
    <row r="43" spans="3:58" x14ac:dyDescent="0.25">
      <c r="C43" s="3" t="str">
        <f t="shared" ref="C43:F43" si="22">C12</f>
        <v>S51</v>
      </c>
      <c r="D43" s="8">
        <f t="shared" si="22"/>
        <v>5.679932</v>
      </c>
      <c r="E43" s="3">
        <f t="shared" si="22"/>
        <v>5</v>
      </c>
      <c r="F43" s="3">
        <f t="shared" si="22"/>
        <v>1.199986</v>
      </c>
      <c r="G43" s="3">
        <f t="shared" ref="G43:H43" si="23">H12</f>
        <v>1874.8429000000001</v>
      </c>
      <c r="H43" s="8">
        <f t="shared" si="23"/>
        <v>2180.0765009340225</v>
      </c>
      <c r="I43" s="6">
        <f t="shared" si="13"/>
        <v>5.7851239669421489E-2</v>
      </c>
      <c r="J43" s="6">
        <f t="shared" si="14"/>
        <v>-0.3135593220338983</v>
      </c>
      <c r="K43" s="8">
        <f t="shared" ref="K43:L43" si="24">P12</f>
        <v>7.2962057609293849</v>
      </c>
      <c r="L43" s="8">
        <f t="shared" si="24"/>
        <v>214.34391911653813</v>
      </c>
      <c r="N43" s="17"/>
      <c r="O43" s="17"/>
    </row>
    <row r="44" spans="3:58" x14ac:dyDescent="0.25">
      <c r="C44" s="3" t="str">
        <f t="shared" ref="C44:F44" si="25">C13</f>
        <v>S5</v>
      </c>
      <c r="D44" s="8">
        <f t="shared" si="25"/>
        <v>6.879918</v>
      </c>
      <c r="E44" s="3">
        <f t="shared" si="25"/>
        <v>6</v>
      </c>
      <c r="F44" s="3">
        <f t="shared" si="25"/>
        <v>1.7199799999999996</v>
      </c>
      <c r="G44" s="3">
        <f t="shared" ref="G44:H44" si="26">H13</f>
        <v>2632.3319000000001</v>
      </c>
      <c r="H44" s="8">
        <f t="shared" si="26"/>
        <v>1802.9880484909759</v>
      </c>
      <c r="I44" s="6">
        <f t="shared" si="13"/>
        <v>8.2644628099173556E-2</v>
      </c>
      <c r="J44" s="6">
        <f t="shared" si="14"/>
        <v>-0.38983050847457629</v>
      </c>
      <c r="K44" s="8">
        <f t="shared" ref="K44:L44" si="27">P13</f>
        <v>12.314650969817473</v>
      </c>
      <c r="L44" s="8">
        <f t="shared" si="27"/>
        <v>273.99617283876074</v>
      </c>
      <c r="N44" s="17"/>
      <c r="O44" s="17"/>
    </row>
    <row r="45" spans="3:58" x14ac:dyDescent="0.25">
      <c r="C45" s="3" t="str">
        <f t="shared" ref="C45:F45" si="28">C14</f>
        <v>S6</v>
      </c>
      <c r="D45" s="8">
        <f t="shared" si="28"/>
        <v>8.5998979999999996</v>
      </c>
      <c r="E45" s="3">
        <f t="shared" si="28"/>
        <v>7</v>
      </c>
      <c r="F45" s="3">
        <f t="shared" si="28"/>
        <v>1.3599840000000007</v>
      </c>
      <c r="G45" s="3">
        <f t="shared" ref="G45:H45" si="29">H14</f>
        <v>2328.6012999999998</v>
      </c>
      <c r="H45" s="8">
        <f t="shared" si="29"/>
        <v>1512.0964400882606</v>
      </c>
      <c r="I45" s="6">
        <f t="shared" si="13"/>
        <v>0.12396694214876033</v>
      </c>
      <c r="J45" s="6">
        <f t="shared" si="14"/>
        <v>-0.48305084745762716</v>
      </c>
      <c r="K45" s="8">
        <f t="shared" ref="K45:L45" si="30">P14</f>
        <v>23.237599823772872</v>
      </c>
      <c r="L45" s="8">
        <f t="shared" si="30"/>
        <v>352.82974244805797</v>
      </c>
      <c r="N45" s="17"/>
      <c r="O45" s="17"/>
    </row>
    <row r="46" spans="3:58" x14ac:dyDescent="0.25">
      <c r="C46" s="3" t="str">
        <f t="shared" ref="C46:F46" si="31">C15</f>
        <v>S7</v>
      </c>
      <c r="D46" s="8">
        <f t="shared" si="31"/>
        <v>9.9598820000000003</v>
      </c>
      <c r="E46" s="3">
        <f t="shared" si="31"/>
        <v>8</v>
      </c>
      <c r="F46" s="3">
        <f t="shared" si="31"/>
        <v>1.3399839999999994</v>
      </c>
      <c r="G46" s="3">
        <f t="shared" ref="G46:H46" si="32">H15</f>
        <v>1544.6573000000001</v>
      </c>
      <c r="H46" s="8">
        <f t="shared" si="32"/>
        <v>1144.2041535307085</v>
      </c>
      <c r="I46" s="6">
        <f t="shared" si="13"/>
        <v>0.15702479338842976</v>
      </c>
      <c r="J46" s="6">
        <f t="shared" si="14"/>
        <v>-0.5423728813559322</v>
      </c>
      <c r="K46" s="8">
        <f t="shared" ref="K46:L46" si="33">P15</f>
        <v>28.212396654913313</v>
      </c>
      <c r="L46" s="8">
        <f t="shared" si="33"/>
        <v>336.58863924603435</v>
      </c>
      <c r="N46" s="17"/>
      <c r="O46" s="17"/>
      <c r="BC46">
        <v>1</v>
      </c>
      <c r="BD46">
        <v>0</v>
      </c>
      <c r="BE46">
        <v>0</v>
      </c>
      <c r="BF46">
        <v>0</v>
      </c>
    </row>
    <row r="47" spans="3:58" x14ac:dyDescent="0.25">
      <c r="C47" s="3" t="str">
        <f t="shared" ref="C47:F47" si="34">C16</f>
        <v>S52</v>
      </c>
      <c r="D47" s="8">
        <f t="shared" si="34"/>
        <v>11.299866</v>
      </c>
      <c r="E47" s="3">
        <f t="shared" si="34"/>
        <v>9</v>
      </c>
      <c r="F47" s="3">
        <f t="shared" si="34"/>
        <v>1.9999000000000322E-2</v>
      </c>
      <c r="G47" s="3">
        <f t="shared" ref="G47:H47" si="35">H16</f>
        <v>1102.3408999999999</v>
      </c>
      <c r="H47" s="8">
        <f t="shared" si="35"/>
        <v>1621.1098226963134</v>
      </c>
      <c r="I47" s="6">
        <f t="shared" si="13"/>
        <v>0.19834710743801651</v>
      </c>
      <c r="J47" s="6">
        <f t="shared" si="14"/>
        <v>-0.5847457627118644</v>
      </c>
      <c r="K47" s="8">
        <f t="shared" ref="K47:L47" si="36">P16</f>
        <v>63.77701371990139</v>
      </c>
      <c r="L47" s="8">
        <f t="shared" si="36"/>
        <v>554.30220237411288</v>
      </c>
      <c r="N47" s="17"/>
      <c r="O47" s="17"/>
      <c r="AJ47" t="s">
        <v>85</v>
      </c>
      <c r="AK47" t="s">
        <v>86</v>
      </c>
      <c r="AL47" t="s">
        <v>87</v>
      </c>
      <c r="AM47" t="s">
        <v>88</v>
      </c>
      <c r="AN47" t="s">
        <v>89</v>
      </c>
      <c r="BC47">
        <v>2</v>
      </c>
      <c r="BD47">
        <v>5.9309999999999996E-3</v>
      </c>
      <c r="BE47">
        <v>0</v>
      </c>
      <c r="BF47">
        <v>1.7199800000000001</v>
      </c>
    </row>
    <row r="48" spans="3:58" x14ac:dyDescent="0.25">
      <c r="C48" s="3" t="str">
        <f t="shared" ref="C48:F48" si="37">C17</f>
        <v>S8</v>
      </c>
      <c r="D48" s="8">
        <f t="shared" si="37"/>
        <v>11.319865</v>
      </c>
      <c r="E48" s="3">
        <f t="shared" si="37"/>
        <v>10</v>
      </c>
      <c r="F48" s="3">
        <f t="shared" si="37"/>
        <v>1.3599840000000007</v>
      </c>
      <c r="G48" s="3">
        <f t="shared" ref="G48:H48" si="38">H17</f>
        <v>789.49149999999997</v>
      </c>
      <c r="H48" s="8">
        <f t="shared" si="38"/>
        <v>1144.2046749851256</v>
      </c>
      <c r="I48" s="6">
        <f t="shared" si="13"/>
        <v>0.19834710743801651</v>
      </c>
      <c r="J48" s="6">
        <f t="shared" si="14"/>
        <v>-0.5847457627118644</v>
      </c>
      <c r="K48" s="8">
        <f t="shared" ref="K48:L48" si="39">P17</f>
        <v>45.01481406949199</v>
      </c>
      <c r="L48" s="8">
        <f t="shared" si="39"/>
        <v>391.23516644672389</v>
      </c>
      <c r="N48" s="17"/>
      <c r="O48" s="17"/>
      <c r="AJ48">
        <v>1</v>
      </c>
      <c r="AK48">
        <v>0</v>
      </c>
      <c r="AL48">
        <v>1938.1895999999999</v>
      </c>
      <c r="AM48">
        <v>0</v>
      </c>
      <c r="AN48">
        <v>1938.1895999999999</v>
      </c>
      <c r="BC48">
        <v>3</v>
      </c>
      <c r="BD48">
        <v>1.1861999999999999E-2</v>
      </c>
      <c r="BE48">
        <v>0</v>
      </c>
      <c r="BF48">
        <v>3.439959</v>
      </c>
    </row>
    <row r="49" spans="3:58" x14ac:dyDescent="0.25">
      <c r="C49" s="3" t="str">
        <f t="shared" ref="C49:F49" si="40">C18</f>
        <v>S9</v>
      </c>
      <c r="D49" s="8">
        <f t="shared" si="40"/>
        <v>12.679849000000001</v>
      </c>
      <c r="E49" s="3">
        <f t="shared" si="40"/>
        <v>11</v>
      </c>
      <c r="F49" s="3">
        <f t="shared" si="40"/>
        <v>1.359983999999999</v>
      </c>
      <c r="G49" s="3">
        <f t="shared" ref="G49:H49" si="41">H18</f>
        <v>1556.0993000000001</v>
      </c>
      <c r="H49" s="8">
        <f t="shared" si="41"/>
        <v>1144.2041229896824</v>
      </c>
      <c r="I49" s="6">
        <f t="shared" si="13"/>
        <v>0.24793388429752067</v>
      </c>
      <c r="J49" s="6">
        <f t="shared" si="14"/>
        <v>-0.59322033898305082</v>
      </c>
      <c r="K49" s="8">
        <f t="shared" ref="K49:L49" si="42">P18</f>
        <v>70.335613051752901</v>
      </c>
      <c r="L49" s="8">
        <f t="shared" si="42"/>
        <v>402.65729694408526</v>
      </c>
      <c r="N49" s="17"/>
      <c r="O49" s="17"/>
      <c r="AJ49">
        <v>2</v>
      </c>
      <c r="AK49">
        <v>0</v>
      </c>
      <c r="AL49">
        <v>3488.7411999999999</v>
      </c>
      <c r="AM49">
        <v>0</v>
      </c>
      <c r="AN49">
        <v>3488.7411999999999</v>
      </c>
      <c r="BC49">
        <v>4</v>
      </c>
      <c r="BD49">
        <v>1.7793E-2</v>
      </c>
      <c r="BE49">
        <v>0</v>
      </c>
      <c r="BF49">
        <v>5.1599389999999996</v>
      </c>
    </row>
    <row r="50" spans="3:58" x14ac:dyDescent="0.25">
      <c r="C50" s="3" t="str">
        <f t="shared" ref="C50:F50" si="43">C19</f>
        <v>S10</v>
      </c>
      <c r="D50" s="8">
        <f t="shared" si="43"/>
        <v>14.039833</v>
      </c>
      <c r="E50" s="3">
        <f t="shared" si="43"/>
        <v>12</v>
      </c>
      <c r="F50" s="3">
        <f t="shared" si="43"/>
        <v>1.3599840000000007</v>
      </c>
      <c r="G50" s="3">
        <f t="shared" ref="G50:H50" si="44">H19</f>
        <v>1556.0993000000001</v>
      </c>
      <c r="H50" s="8">
        <f t="shared" si="44"/>
        <v>1144.2041229896824</v>
      </c>
      <c r="I50" s="6">
        <f t="shared" si="13"/>
        <v>0.2975206611570248</v>
      </c>
      <c r="J50" s="6">
        <f t="shared" si="14"/>
        <v>-0.57627118644067798</v>
      </c>
      <c r="K50" s="8">
        <f t="shared" ref="K50:L50" si="45">P19</f>
        <v>101.28328279452417</v>
      </c>
      <c r="L50" s="8">
        <f t="shared" si="45"/>
        <v>379.97700838152048</v>
      </c>
      <c r="N50" s="17"/>
      <c r="O50" s="17"/>
      <c r="AJ50">
        <v>3</v>
      </c>
      <c r="AK50">
        <v>0</v>
      </c>
      <c r="AL50">
        <v>3101.1033000000002</v>
      </c>
      <c r="AM50">
        <v>0</v>
      </c>
      <c r="AN50">
        <v>3101.1033000000002</v>
      </c>
      <c r="BC50">
        <v>51</v>
      </c>
      <c r="BD50">
        <v>1.9585999999999999E-2</v>
      </c>
      <c r="BE50">
        <v>0</v>
      </c>
      <c r="BF50">
        <v>5.679932</v>
      </c>
    </row>
    <row r="51" spans="3:58" x14ac:dyDescent="0.25">
      <c r="C51" s="3" t="str">
        <f t="shared" ref="C51:F51" si="46">C20</f>
        <v>S11</v>
      </c>
      <c r="D51" s="8">
        <f t="shared" si="46"/>
        <v>15.399817000000001</v>
      </c>
      <c r="E51" s="3">
        <f t="shared" si="46"/>
        <v>13</v>
      </c>
      <c r="F51" s="3">
        <f t="shared" si="46"/>
        <v>1.359983999999999</v>
      </c>
      <c r="G51" s="3">
        <f t="shared" ref="G51:H51" si="47">H20</f>
        <v>1453.4688000000001</v>
      </c>
      <c r="H51" s="8">
        <f t="shared" si="47"/>
        <v>1068.7396322309676</v>
      </c>
      <c r="I51" s="6">
        <f t="shared" si="13"/>
        <v>0.35537190082644632</v>
      </c>
      <c r="J51" s="6">
        <f t="shared" si="14"/>
        <v>-0.53389830508474578</v>
      </c>
      <c r="K51" s="8">
        <f t="shared" ref="K51:L51" si="48">P20</f>
        <v>134.97026022778905</v>
      </c>
      <c r="L51" s="8">
        <f t="shared" si="48"/>
        <v>304.64145362860609</v>
      </c>
      <c r="N51" s="17"/>
      <c r="O51" s="17"/>
      <c r="AJ51">
        <v>4</v>
      </c>
      <c r="AK51">
        <v>0</v>
      </c>
      <c r="AL51">
        <v>2019.3231000000001</v>
      </c>
      <c r="AM51">
        <v>0</v>
      </c>
      <c r="AN51">
        <v>2019.3231000000001</v>
      </c>
      <c r="BC51">
        <v>5</v>
      </c>
      <c r="BD51">
        <v>2.3723999999999999E-2</v>
      </c>
      <c r="BE51">
        <v>0</v>
      </c>
      <c r="BF51">
        <v>6.879918</v>
      </c>
    </row>
    <row r="52" spans="3:58" x14ac:dyDescent="0.25">
      <c r="C52" s="3" t="str">
        <f t="shared" ref="C52:F52" si="49">C21</f>
        <v>S12</v>
      </c>
      <c r="D52" s="8">
        <f t="shared" si="49"/>
        <v>16.759801</v>
      </c>
      <c r="E52" s="3">
        <f t="shared" si="49"/>
        <v>14</v>
      </c>
      <c r="F52" s="3">
        <f t="shared" si="49"/>
        <v>0.15999800000000164</v>
      </c>
      <c r="G52" s="3">
        <f t="shared" ref="G52:H52" si="50">H21</f>
        <v>754.88030000000003</v>
      </c>
      <c r="H52" s="8">
        <f t="shared" si="50"/>
        <v>993.27531510241533</v>
      </c>
      <c r="I52" s="6">
        <f t="shared" si="13"/>
        <v>0.41322314049586778</v>
      </c>
      <c r="J52" s="6">
        <f t="shared" si="14"/>
        <v>-0.45762711864406785</v>
      </c>
      <c r="K52" s="8">
        <f t="shared" ref="K52:L52" si="51">P21</f>
        <v>169.60510127423251</v>
      </c>
      <c r="L52" s="8">
        <f t="shared" si="51"/>
        <v>208.01427885942573</v>
      </c>
      <c r="N52" s="17"/>
      <c r="O52" s="17"/>
      <c r="AJ52">
        <v>51</v>
      </c>
      <c r="AK52">
        <v>0</v>
      </c>
      <c r="AL52">
        <v>1874.8429000000001</v>
      </c>
      <c r="AM52">
        <v>0</v>
      </c>
      <c r="AN52">
        <v>1874.8429000000001</v>
      </c>
      <c r="BC52">
        <v>6</v>
      </c>
      <c r="BD52">
        <v>2.9655000000000001E-2</v>
      </c>
      <c r="BE52">
        <v>0</v>
      </c>
      <c r="BF52">
        <v>8.5998979999999996</v>
      </c>
    </row>
    <row r="53" spans="3:58" x14ac:dyDescent="0.25">
      <c r="C53" s="3" t="str">
        <f t="shared" ref="C53:F53" si="52">C22</f>
        <v>S53</v>
      </c>
      <c r="D53" s="8">
        <f t="shared" si="52"/>
        <v>16.919799000000001</v>
      </c>
      <c r="E53" s="3">
        <f t="shared" si="52"/>
        <v>15</v>
      </c>
      <c r="F53" s="3">
        <f t="shared" si="52"/>
        <v>1.1999859999999991</v>
      </c>
      <c r="G53" s="3">
        <f t="shared" ref="G53:H53" si="53">H22</f>
        <v>3810.2345999999998</v>
      </c>
      <c r="H53" s="8">
        <f t="shared" si="53"/>
        <v>5603.3520982599757</v>
      </c>
      <c r="I53" s="6">
        <f t="shared" si="13"/>
        <v>0.42148760330578516</v>
      </c>
      <c r="J53" s="6">
        <f t="shared" si="14"/>
        <v>-0.44915254237288138</v>
      </c>
      <c r="K53" s="8">
        <f t="shared" ref="K53:L53" si="54">P22</f>
        <v>995.4455848353391</v>
      </c>
      <c r="L53" s="8">
        <f t="shared" si="54"/>
        <v>1130.4090810120852</v>
      </c>
      <c r="N53" s="17"/>
      <c r="O53" s="17"/>
      <c r="AJ53">
        <v>5</v>
      </c>
      <c r="AK53">
        <v>0</v>
      </c>
      <c r="AL53">
        <v>2632.3319000000001</v>
      </c>
      <c r="AM53">
        <v>0</v>
      </c>
      <c r="AN53">
        <v>2632.3319000000001</v>
      </c>
      <c r="BC53">
        <v>7</v>
      </c>
      <c r="BD53">
        <v>3.4344E-2</v>
      </c>
      <c r="BE53">
        <v>0</v>
      </c>
      <c r="BF53">
        <v>9.9598820000000003</v>
      </c>
    </row>
    <row r="54" spans="3:58" x14ac:dyDescent="0.25">
      <c r="C54" s="3" t="str">
        <f t="shared" ref="C54:F54" si="55">C23</f>
        <v>S13</v>
      </c>
      <c r="D54" s="8">
        <f t="shared" si="55"/>
        <v>18.119785</v>
      </c>
      <c r="E54" s="3">
        <f t="shared" si="55"/>
        <v>16</v>
      </c>
      <c r="F54" s="3">
        <f t="shared" si="55"/>
        <v>1.3599829999999997</v>
      </c>
      <c r="G54" s="3">
        <f t="shared" ref="G54:H54" si="56">H23</f>
        <v>1271.3773000000001</v>
      </c>
      <c r="H54" s="8">
        <f t="shared" si="56"/>
        <v>993.275543571036</v>
      </c>
      <c r="I54" s="6">
        <f t="shared" si="13"/>
        <v>0.4710743801652893</v>
      </c>
      <c r="J54" s="6">
        <f t="shared" si="14"/>
        <v>-0.3559322033898305</v>
      </c>
      <c r="K54" s="8">
        <f t="shared" ref="K54:L54" si="57">P23</f>
        <v>220.41884031570905</v>
      </c>
      <c r="L54" s="8">
        <f t="shared" si="57"/>
        <v>125.83582726654032</v>
      </c>
      <c r="N54" s="17"/>
      <c r="AJ54">
        <v>6</v>
      </c>
      <c r="AK54">
        <v>0</v>
      </c>
      <c r="AL54">
        <v>2328.6012999999998</v>
      </c>
      <c r="AM54">
        <v>0</v>
      </c>
      <c r="AN54">
        <v>2328.6012999999998</v>
      </c>
      <c r="BC54">
        <v>52</v>
      </c>
      <c r="BD54">
        <v>3.8965E-2</v>
      </c>
      <c r="BE54">
        <v>0</v>
      </c>
      <c r="BF54">
        <v>11.299866</v>
      </c>
    </row>
    <row r="55" spans="3:58" x14ac:dyDescent="0.25">
      <c r="C55" s="3" t="str">
        <f t="shared" ref="C55:F55" si="58">C24</f>
        <v>S14</v>
      </c>
      <c r="D55" s="8">
        <f t="shared" si="58"/>
        <v>19.479768</v>
      </c>
      <c r="E55" s="3">
        <f t="shared" si="58"/>
        <v>17</v>
      </c>
      <c r="F55" s="3">
        <f t="shared" si="58"/>
        <v>1.3599840000000007</v>
      </c>
      <c r="G55" s="3">
        <f t="shared" ref="G55:H55" si="59">H24</f>
        <v>1350.8384000000001</v>
      </c>
      <c r="H55" s="8">
        <f t="shared" si="59"/>
        <v>993.27558018167122</v>
      </c>
      <c r="I55" s="6">
        <f t="shared" si="13"/>
        <v>0.53719008264462809</v>
      </c>
      <c r="J55" s="6">
        <f t="shared" si="14"/>
        <v>-0.22881355932203393</v>
      </c>
      <c r="K55" s="8">
        <f t="shared" ref="K55:L55" si="60">P24</f>
        <v>286.63269764821803</v>
      </c>
      <c r="L55" s="8">
        <f t="shared" si="60"/>
        <v>52.003583593251832</v>
      </c>
      <c r="N55" s="17"/>
      <c r="AJ55">
        <v>7</v>
      </c>
      <c r="AK55">
        <v>0</v>
      </c>
      <c r="AL55">
        <v>1544.6573000000001</v>
      </c>
      <c r="AM55">
        <v>0</v>
      </c>
      <c r="AN55">
        <v>1544.6573000000001</v>
      </c>
      <c r="BC55">
        <v>8</v>
      </c>
      <c r="BD55">
        <v>3.9033999999999999E-2</v>
      </c>
      <c r="BE55">
        <v>0</v>
      </c>
      <c r="BF55">
        <v>11.319865</v>
      </c>
    </row>
    <row r="56" spans="3:58" x14ac:dyDescent="0.25">
      <c r="C56" s="3" t="str">
        <f t="shared" ref="C56:F56" si="61">C25</f>
        <v>S15</v>
      </c>
      <c r="D56" s="8">
        <f t="shared" si="61"/>
        <v>20.839752000000001</v>
      </c>
      <c r="E56" s="3">
        <f t="shared" si="61"/>
        <v>18</v>
      </c>
      <c r="F56" s="3">
        <f t="shared" si="61"/>
        <v>1.3599840000000007</v>
      </c>
      <c r="G56" s="3">
        <f t="shared" ref="G56:H56" si="62">H25</f>
        <v>1350.8384000000001</v>
      </c>
      <c r="H56" s="8">
        <f t="shared" si="62"/>
        <v>993.27521500252897</v>
      </c>
      <c r="I56" s="6">
        <f t="shared" si="13"/>
        <v>0.5950413223140496</v>
      </c>
      <c r="J56" s="6">
        <f t="shared" si="14"/>
        <v>-8.4745762711864417E-2</v>
      </c>
      <c r="K56" s="8">
        <f t="shared" ref="K56:L56" si="63">P25</f>
        <v>351.69310255946385</v>
      </c>
      <c r="L56" s="8">
        <f t="shared" si="63"/>
        <v>7.1335479388288512</v>
      </c>
      <c r="N56" s="17"/>
      <c r="AJ56">
        <v>52</v>
      </c>
      <c r="AK56">
        <v>0</v>
      </c>
      <c r="AL56">
        <v>1102.3408999999999</v>
      </c>
      <c r="AM56">
        <v>0</v>
      </c>
      <c r="AN56">
        <v>1102.3408999999999</v>
      </c>
      <c r="BC56">
        <v>9</v>
      </c>
      <c r="BD56">
        <v>4.3723999999999999E-2</v>
      </c>
      <c r="BE56">
        <v>0</v>
      </c>
      <c r="BF56">
        <v>12.679849000000001</v>
      </c>
    </row>
    <row r="57" spans="3:58" x14ac:dyDescent="0.25">
      <c r="C57" s="3" t="str">
        <f t="shared" ref="C57:F57" si="64">C26</f>
        <v>S16</v>
      </c>
      <c r="D57" s="8">
        <f t="shared" si="64"/>
        <v>22.199736000000001</v>
      </c>
      <c r="E57" s="3">
        <f t="shared" si="64"/>
        <v>19</v>
      </c>
      <c r="F57" s="3">
        <f t="shared" si="64"/>
        <v>1.3599839999999972</v>
      </c>
      <c r="G57" s="3">
        <f t="shared" ref="G57:H57" si="65">H26</f>
        <v>1248.2080000000001</v>
      </c>
      <c r="H57" s="8">
        <f t="shared" si="65"/>
        <v>917.81079777409218</v>
      </c>
      <c r="I57" s="6">
        <f t="shared" si="13"/>
        <v>0.66115702479338845</v>
      </c>
      <c r="J57" s="6">
        <f t="shared" si="14"/>
        <v>8.4745762711864417E-2</v>
      </c>
      <c r="K57" s="8">
        <f t="shared" ref="K57:L57" si="66">P26</f>
        <v>401.20135958979512</v>
      </c>
      <c r="L57" s="8">
        <f t="shared" si="66"/>
        <v>6.5915742442839163</v>
      </c>
      <c r="N57" s="17"/>
      <c r="AJ57">
        <v>8</v>
      </c>
      <c r="AK57">
        <v>0</v>
      </c>
      <c r="AL57">
        <v>789.49149999999997</v>
      </c>
      <c r="AM57">
        <v>0</v>
      </c>
      <c r="AN57">
        <v>789.49149999999997</v>
      </c>
      <c r="BC57">
        <v>10</v>
      </c>
      <c r="BD57">
        <v>4.8412999999999998E-2</v>
      </c>
      <c r="BE57">
        <v>0</v>
      </c>
      <c r="BF57">
        <v>14.039833</v>
      </c>
    </row>
    <row r="58" spans="3:58" x14ac:dyDescent="0.25">
      <c r="C58" s="3" t="str">
        <f t="shared" ref="C58:F58" si="67">C27</f>
        <v>S17</v>
      </c>
      <c r="D58" s="8">
        <f t="shared" si="67"/>
        <v>23.559719999999999</v>
      </c>
      <c r="E58" s="3">
        <f t="shared" si="67"/>
        <v>20</v>
      </c>
      <c r="F58" s="3">
        <f t="shared" si="67"/>
        <v>1.3599840000000007</v>
      </c>
      <c r="G58" s="3">
        <f t="shared" ref="G58:H58" si="68">H27</f>
        <v>1145.5775000000001</v>
      </c>
      <c r="H58" s="8">
        <f t="shared" si="68"/>
        <v>842.34630701537731</v>
      </c>
      <c r="I58" s="6">
        <f t="shared" si="13"/>
        <v>0.72727272727272729</v>
      </c>
      <c r="J58" s="6">
        <f t="shared" si="14"/>
        <v>0.25423728813559321</v>
      </c>
      <c r="K58" s="8">
        <f t="shared" ref="K58:L58" si="69">P27</f>
        <v>445.53854255358806</v>
      </c>
      <c r="L58" s="8">
        <f t="shared" si="69"/>
        <v>54.446400194903731</v>
      </c>
      <c r="N58" s="17"/>
      <c r="AJ58">
        <v>9</v>
      </c>
      <c r="AK58">
        <v>0</v>
      </c>
      <c r="AL58">
        <v>1556.0993000000001</v>
      </c>
      <c r="AM58">
        <v>0</v>
      </c>
      <c r="AN58">
        <v>1556.0993000000001</v>
      </c>
      <c r="BC58">
        <v>11</v>
      </c>
      <c r="BD58">
        <v>5.3102999999999997E-2</v>
      </c>
      <c r="BE58">
        <v>0</v>
      </c>
      <c r="BF58">
        <v>15.399817000000001</v>
      </c>
    </row>
    <row r="59" spans="3:58" x14ac:dyDescent="0.25">
      <c r="C59" s="3" t="str">
        <f t="shared" ref="C59:F59" si="70">C28</f>
        <v>S18</v>
      </c>
      <c r="D59" s="8">
        <f t="shared" si="70"/>
        <v>24.919703999999999</v>
      </c>
      <c r="E59" s="3">
        <f t="shared" si="70"/>
        <v>21</v>
      </c>
      <c r="F59" s="3">
        <f t="shared" si="70"/>
        <v>1.3599840000000007</v>
      </c>
      <c r="G59" s="3">
        <f t="shared" ref="G59:H59" si="71">H28</f>
        <v>1145.5775000000001</v>
      </c>
      <c r="H59" s="8">
        <f t="shared" si="71"/>
        <v>842.34630701537628</v>
      </c>
      <c r="I59" s="6">
        <f t="shared" si="13"/>
        <v>0.79338842975206603</v>
      </c>
      <c r="J59" s="6">
        <f t="shared" si="14"/>
        <v>0.44067796610169491</v>
      </c>
      <c r="K59" s="8">
        <f t="shared" ref="K59:L59" si="72">P28</f>
        <v>530.22768700592212</v>
      </c>
      <c r="L59" s="8">
        <f t="shared" si="72"/>
        <v>163.58118458557723</v>
      </c>
      <c r="N59" s="17"/>
      <c r="AJ59">
        <v>10</v>
      </c>
      <c r="AK59">
        <v>0</v>
      </c>
      <c r="AL59">
        <v>1556.0993000000001</v>
      </c>
      <c r="AM59">
        <v>0</v>
      </c>
      <c r="AN59">
        <v>1556.0993000000001</v>
      </c>
      <c r="BC59">
        <v>12</v>
      </c>
      <c r="BD59">
        <v>5.7792000000000003E-2</v>
      </c>
      <c r="BE59">
        <v>0</v>
      </c>
      <c r="BF59">
        <v>16.759801</v>
      </c>
    </row>
    <row r="60" spans="3:58" x14ac:dyDescent="0.25">
      <c r="C60" s="3" t="str">
        <f t="shared" ref="C60:F60" si="73">C29</f>
        <v>S19</v>
      </c>
      <c r="D60" s="8">
        <f t="shared" si="73"/>
        <v>26.279688</v>
      </c>
      <c r="E60" s="3">
        <f t="shared" si="73"/>
        <v>22</v>
      </c>
      <c r="F60" s="3">
        <f t="shared" si="73"/>
        <v>1.3599829999999997</v>
      </c>
      <c r="G60" s="3">
        <f t="shared" ref="G60:H60" si="74">H29</f>
        <v>1145.5775000000001</v>
      </c>
      <c r="H60" s="8">
        <f t="shared" si="74"/>
        <v>842.34661670527612</v>
      </c>
      <c r="I60" s="6">
        <f t="shared" si="13"/>
        <v>0.85950413223140498</v>
      </c>
      <c r="J60" s="6">
        <f t="shared" si="14"/>
        <v>0.6271186440677966</v>
      </c>
      <c r="K60" s="8">
        <f t="shared" ref="K60:L60" si="75">P29</f>
        <v>622.28133367148871</v>
      </c>
      <c r="L60" s="8">
        <f t="shared" si="75"/>
        <v>331.27621898004105</v>
      </c>
      <c r="N60" s="17"/>
      <c r="AJ60">
        <v>11</v>
      </c>
      <c r="AK60">
        <v>0</v>
      </c>
      <c r="AL60">
        <v>1453.4688000000001</v>
      </c>
      <c r="AM60">
        <v>0</v>
      </c>
      <c r="AN60">
        <v>1453.4688000000001</v>
      </c>
      <c r="BC60">
        <v>53</v>
      </c>
      <c r="BD60">
        <v>5.8344E-2</v>
      </c>
      <c r="BE60">
        <v>0</v>
      </c>
      <c r="BF60">
        <v>16.919799000000001</v>
      </c>
    </row>
    <row r="61" spans="3:58" x14ac:dyDescent="0.25">
      <c r="C61" s="3" t="str">
        <f t="shared" ref="C61:F61" si="76">C30</f>
        <v>S20</v>
      </c>
      <c r="D61" s="8">
        <f t="shared" si="76"/>
        <v>27.639671</v>
      </c>
      <c r="E61" s="3">
        <f t="shared" si="76"/>
        <v>23</v>
      </c>
      <c r="F61" s="3">
        <f t="shared" si="76"/>
        <v>1.3599840000000007</v>
      </c>
      <c r="G61" s="3">
        <f t="shared" ref="G61:H61" si="77">H30</f>
        <v>1137.2561000000001</v>
      </c>
      <c r="H61" s="8">
        <f t="shared" si="77"/>
        <v>836.22786599984477</v>
      </c>
      <c r="I61" s="6">
        <f t="shared" si="13"/>
        <v>0.92561983471074383</v>
      </c>
      <c r="J61" s="6">
        <f t="shared" si="14"/>
        <v>0.81355932203389825</v>
      </c>
      <c r="K61" s="8">
        <f t="shared" ref="K61:L61" si="78">P30</f>
        <v>716.45668677699973</v>
      </c>
      <c r="L61" s="8">
        <f t="shared" si="78"/>
        <v>553.48147177927092</v>
      </c>
      <c r="N61" s="17"/>
      <c r="AJ61">
        <v>12</v>
      </c>
      <c r="AK61">
        <v>0</v>
      </c>
      <c r="AL61">
        <v>754.88030000000003</v>
      </c>
      <c r="AM61">
        <v>0</v>
      </c>
      <c r="AN61">
        <v>754.88030000000003</v>
      </c>
      <c r="BC61">
        <v>13</v>
      </c>
      <c r="BD61">
        <v>6.2482000000000003E-2</v>
      </c>
      <c r="BE61">
        <v>0</v>
      </c>
      <c r="BF61">
        <v>18.119785</v>
      </c>
    </row>
    <row r="62" spans="3:58" x14ac:dyDescent="0.25">
      <c r="C62" s="3" t="str">
        <f t="shared" ref="C62:F62" si="79">C31</f>
        <v>S21</v>
      </c>
      <c r="D62" s="8">
        <f t="shared" si="79"/>
        <v>28.999655000000001</v>
      </c>
      <c r="E62" s="3">
        <f t="shared" si="79"/>
        <v>24</v>
      </c>
      <c r="F62" s="3">
        <f t="shared" si="79"/>
        <v>0</v>
      </c>
      <c r="G62" s="3">
        <f t="shared" ref="G62:H62" si="80">H31</f>
        <v>564.4674</v>
      </c>
      <c r="H62" s="8">
        <f t="shared" si="80"/>
        <v>830.10888363392462</v>
      </c>
      <c r="I62" s="6">
        <f t="shared" si="13"/>
        <v>1</v>
      </c>
      <c r="J62" s="6">
        <f t="shared" si="14"/>
        <v>1</v>
      </c>
      <c r="K62" s="8">
        <f t="shared" ref="K62:L62" si="81">P31</f>
        <v>830.10888363392462</v>
      </c>
      <c r="L62" s="8">
        <f t="shared" si="81"/>
        <v>830.10888363392462</v>
      </c>
      <c r="N62" s="17"/>
      <c r="AJ62">
        <v>53</v>
      </c>
      <c r="AK62">
        <v>0</v>
      </c>
      <c r="AL62">
        <v>3810.2345999999998</v>
      </c>
      <c r="AM62">
        <v>0</v>
      </c>
      <c r="AN62">
        <v>3810.2345999999998</v>
      </c>
      <c r="BC62">
        <v>14</v>
      </c>
      <c r="BD62">
        <v>6.7171999999999996E-2</v>
      </c>
      <c r="BE62">
        <v>0</v>
      </c>
      <c r="BF62">
        <v>19.479768</v>
      </c>
    </row>
    <row r="63" spans="3:58" x14ac:dyDescent="0.25">
      <c r="C63" s="3" t="str">
        <f>C32</f>
        <v>S50</v>
      </c>
      <c r="D63" s="8">
        <f t="shared" ref="C63:F63" si="82">D32</f>
        <v>28.999655000000001</v>
      </c>
      <c r="E63" s="3">
        <f t="shared" si="82"/>
        <v>0</v>
      </c>
      <c r="F63" s="3">
        <f t="shared" si="82"/>
        <v>0</v>
      </c>
      <c r="G63" s="3">
        <f t="shared" ref="G63:H63" si="83">H32</f>
        <v>0</v>
      </c>
      <c r="H63" s="8">
        <f t="shared" si="83"/>
        <v>0</v>
      </c>
      <c r="I63" s="6">
        <f t="shared" si="13"/>
        <v>0</v>
      </c>
      <c r="J63" s="6">
        <f t="shared" si="14"/>
        <v>0</v>
      </c>
      <c r="K63" s="8">
        <f t="shared" ref="K63:L63" si="84">P32</f>
        <v>0</v>
      </c>
      <c r="L63" s="8">
        <f>Q32</f>
        <v>0</v>
      </c>
      <c r="N63" s="17"/>
      <c r="AJ63">
        <v>13</v>
      </c>
      <c r="AK63">
        <v>0</v>
      </c>
      <c r="AL63">
        <v>1271.3773000000001</v>
      </c>
      <c r="AM63">
        <v>0</v>
      </c>
      <c r="AN63">
        <v>1271.3773000000001</v>
      </c>
      <c r="BC63">
        <v>15</v>
      </c>
      <c r="BD63">
        <v>7.1860999999999994E-2</v>
      </c>
      <c r="BE63">
        <v>0</v>
      </c>
      <c r="BF63">
        <v>20.839752000000001</v>
      </c>
    </row>
    <row r="64" spans="3:58" x14ac:dyDescent="0.25">
      <c r="AJ64">
        <v>14</v>
      </c>
      <c r="AK64">
        <v>0</v>
      </c>
      <c r="AL64">
        <v>1350.8384000000001</v>
      </c>
      <c r="AM64">
        <v>0</v>
      </c>
      <c r="AN64">
        <v>1350.8384000000001</v>
      </c>
      <c r="BC64">
        <v>16</v>
      </c>
      <c r="BD64">
        <v>7.6550999999999994E-2</v>
      </c>
      <c r="BE64">
        <v>0</v>
      </c>
      <c r="BF64">
        <v>22.199736000000001</v>
      </c>
    </row>
    <row r="65" spans="35:58" x14ac:dyDescent="0.25">
      <c r="AJ65">
        <v>15</v>
      </c>
      <c r="AK65">
        <v>0</v>
      </c>
      <c r="AL65">
        <v>1350.8384000000001</v>
      </c>
      <c r="AM65">
        <v>0</v>
      </c>
      <c r="AN65">
        <v>1350.8384000000001</v>
      </c>
      <c r="BC65">
        <v>17</v>
      </c>
      <c r="BD65">
        <v>8.1240000000000007E-2</v>
      </c>
      <c r="BE65">
        <v>0</v>
      </c>
      <c r="BF65">
        <v>23.559719999999999</v>
      </c>
    </row>
    <row r="66" spans="35:58" x14ac:dyDescent="0.25">
      <c r="AJ66">
        <v>16</v>
      </c>
      <c r="AK66">
        <v>0</v>
      </c>
      <c r="AL66">
        <v>1248.2080000000001</v>
      </c>
      <c r="AM66">
        <v>0</v>
      </c>
      <c r="AN66">
        <v>1248.2080000000001</v>
      </c>
      <c r="BC66">
        <v>18</v>
      </c>
      <c r="BD66">
        <v>8.5930000000000006E-2</v>
      </c>
      <c r="BE66">
        <v>0</v>
      </c>
      <c r="BF66">
        <v>24.919703999999999</v>
      </c>
    </row>
    <row r="67" spans="35:58" x14ac:dyDescent="0.25">
      <c r="AJ67">
        <v>17</v>
      </c>
      <c r="AK67">
        <v>0</v>
      </c>
      <c r="AL67">
        <v>1145.5775000000001</v>
      </c>
      <c r="AM67">
        <v>0</v>
      </c>
      <c r="AN67">
        <v>1145.5775000000001</v>
      </c>
      <c r="BC67">
        <v>19</v>
      </c>
      <c r="BD67">
        <v>9.0620000000000006E-2</v>
      </c>
      <c r="BE67">
        <v>0</v>
      </c>
      <c r="BF67">
        <v>26.279688</v>
      </c>
    </row>
    <row r="68" spans="35:58" x14ac:dyDescent="0.25">
      <c r="AJ68">
        <v>18</v>
      </c>
      <c r="AK68">
        <v>0</v>
      </c>
      <c r="AL68">
        <v>1145.5775000000001</v>
      </c>
      <c r="AM68">
        <v>0</v>
      </c>
      <c r="AN68">
        <v>1145.5775000000001</v>
      </c>
      <c r="BC68">
        <v>20</v>
      </c>
      <c r="BD68">
        <v>9.5309000000000005E-2</v>
      </c>
      <c r="BE68">
        <v>0</v>
      </c>
      <c r="BF68">
        <v>27.639671</v>
      </c>
    </row>
    <row r="69" spans="35:58" x14ac:dyDescent="0.25">
      <c r="AJ69">
        <v>19</v>
      </c>
      <c r="AK69">
        <v>0</v>
      </c>
      <c r="AL69">
        <v>1145.5775000000001</v>
      </c>
      <c r="AM69">
        <v>0</v>
      </c>
      <c r="AN69">
        <v>1145.5775000000001</v>
      </c>
      <c r="BC69">
        <v>21</v>
      </c>
      <c r="BD69">
        <v>9.9999000000000005E-2</v>
      </c>
      <c r="BE69">
        <v>0</v>
      </c>
      <c r="BF69">
        <v>28.999655000000001</v>
      </c>
    </row>
    <row r="70" spans="35:58" x14ac:dyDescent="0.25">
      <c r="AJ70">
        <v>20</v>
      </c>
      <c r="AK70">
        <v>0</v>
      </c>
      <c r="AL70">
        <v>1137.2561000000001</v>
      </c>
      <c r="AM70">
        <v>0</v>
      </c>
      <c r="AN70">
        <v>1137.2561000000001</v>
      </c>
      <c r="BC70">
        <v>50</v>
      </c>
      <c r="BD70">
        <v>9.9999000000000005E-2</v>
      </c>
      <c r="BE70">
        <v>0</v>
      </c>
      <c r="BF70">
        <v>28.999655000000001</v>
      </c>
    </row>
    <row r="71" spans="35:58" x14ac:dyDescent="0.25">
      <c r="AJ71">
        <v>21</v>
      </c>
      <c r="AK71">
        <v>0</v>
      </c>
      <c r="AL71">
        <v>564.4674</v>
      </c>
      <c r="AM71">
        <v>0</v>
      </c>
      <c r="AN71">
        <v>564.4674</v>
      </c>
    </row>
    <row r="72" spans="35:58" x14ac:dyDescent="0.25">
      <c r="AJ72">
        <v>50</v>
      </c>
      <c r="AK72">
        <v>0</v>
      </c>
      <c r="AL72">
        <v>0</v>
      </c>
      <c r="AM72">
        <v>0</v>
      </c>
      <c r="AN72">
        <v>0</v>
      </c>
    </row>
    <row r="75" spans="35:58" x14ac:dyDescent="0.25">
      <c r="AI75">
        <v>1</v>
      </c>
    </row>
    <row r="76" spans="35:58" x14ac:dyDescent="0.25">
      <c r="AI76">
        <v>2</v>
      </c>
      <c r="AJ76">
        <v>0</v>
      </c>
      <c r="AK76">
        <v>0</v>
      </c>
      <c r="AL76">
        <v>0</v>
      </c>
    </row>
    <row r="77" spans="35:58" x14ac:dyDescent="0.25">
      <c r="AI77">
        <v>3</v>
      </c>
      <c r="AJ77">
        <v>5.9309999999999996E-3</v>
      </c>
      <c r="AK77">
        <v>0</v>
      </c>
      <c r="AL77">
        <v>1.7199800000000001</v>
      </c>
    </row>
    <row r="78" spans="35:58" x14ac:dyDescent="0.25">
      <c r="AI78">
        <v>4</v>
      </c>
      <c r="AJ78">
        <v>1.1861999999999999E-2</v>
      </c>
      <c r="AK78">
        <v>0</v>
      </c>
      <c r="AL78">
        <v>3.439959</v>
      </c>
    </row>
    <row r="79" spans="35:58" x14ac:dyDescent="0.25">
      <c r="AI79">
        <v>51</v>
      </c>
      <c r="AJ79">
        <v>1.7793E-2</v>
      </c>
      <c r="AK79">
        <v>0</v>
      </c>
      <c r="AL79">
        <v>5.1599389999999996</v>
      </c>
    </row>
    <row r="80" spans="35:58" x14ac:dyDescent="0.25">
      <c r="AI80">
        <v>5</v>
      </c>
      <c r="AJ80">
        <v>1.9585999999999999E-2</v>
      </c>
      <c r="AK80">
        <v>0</v>
      </c>
      <c r="AL80">
        <v>5.679932</v>
      </c>
    </row>
    <row r="81" spans="35:38" x14ac:dyDescent="0.25">
      <c r="AI81">
        <v>6</v>
      </c>
      <c r="AJ81">
        <v>2.3723999999999999E-2</v>
      </c>
      <c r="AK81">
        <v>0</v>
      </c>
      <c r="AL81">
        <v>6.879918</v>
      </c>
    </row>
    <row r="82" spans="35:38" x14ac:dyDescent="0.25">
      <c r="AI82">
        <v>7</v>
      </c>
      <c r="AJ82">
        <v>2.9655000000000001E-2</v>
      </c>
      <c r="AK82">
        <v>0</v>
      </c>
      <c r="AL82">
        <v>8.5998979999999996</v>
      </c>
    </row>
    <row r="83" spans="35:38" x14ac:dyDescent="0.25">
      <c r="AI83">
        <v>52</v>
      </c>
      <c r="AJ83">
        <v>3.4344E-2</v>
      </c>
      <c r="AK83">
        <v>0</v>
      </c>
      <c r="AL83">
        <v>9.9598820000000003</v>
      </c>
    </row>
    <row r="84" spans="35:38" x14ac:dyDescent="0.25">
      <c r="AI84">
        <v>8</v>
      </c>
      <c r="AJ84">
        <v>3.8965E-2</v>
      </c>
      <c r="AK84">
        <v>0</v>
      </c>
      <c r="AL84">
        <v>11.299866</v>
      </c>
    </row>
    <row r="85" spans="35:38" x14ac:dyDescent="0.25">
      <c r="AI85">
        <v>9</v>
      </c>
      <c r="AJ85">
        <v>3.9033999999999999E-2</v>
      </c>
      <c r="AK85">
        <v>0</v>
      </c>
      <c r="AL85">
        <v>11.319865</v>
      </c>
    </row>
    <row r="86" spans="35:38" x14ac:dyDescent="0.25">
      <c r="AI86">
        <v>10</v>
      </c>
      <c r="AJ86">
        <v>4.3723999999999999E-2</v>
      </c>
      <c r="AK86">
        <v>0</v>
      </c>
      <c r="AL86">
        <v>12.679849000000001</v>
      </c>
    </row>
    <row r="87" spans="35:38" x14ac:dyDescent="0.25">
      <c r="AI87">
        <v>11</v>
      </c>
      <c r="AJ87">
        <v>4.8412999999999998E-2</v>
      </c>
      <c r="AK87">
        <v>0</v>
      </c>
      <c r="AL87">
        <v>14.039833</v>
      </c>
    </row>
    <row r="88" spans="35:38" x14ac:dyDescent="0.25">
      <c r="AI88">
        <v>12</v>
      </c>
      <c r="AJ88">
        <v>5.3102999999999997E-2</v>
      </c>
      <c r="AK88">
        <v>0</v>
      </c>
      <c r="AL88">
        <v>15.399817000000001</v>
      </c>
    </row>
    <row r="89" spans="35:38" x14ac:dyDescent="0.25">
      <c r="AI89">
        <v>53</v>
      </c>
      <c r="AJ89">
        <v>5.7792000000000003E-2</v>
      </c>
      <c r="AK89">
        <v>0</v>
      </c>
      <c r="AL89">
        <v>16.759801</v>
      </c>
    </row>
    <row r="90" spans="35:38" x14ac:dyDescent="0.25">
      <c r="AI90">
        <v>13</v>
      </c>
      <c r="AJ90">
        <v>5.8344E-2</v>
      </c>
      <c r="AK90">
        <v>0</v>
      </c>
      <c r="AL90">
        <v>16.919799000000001</v>
      </c>
    </row>
    <row r="91" spans="35:38" x14ac:dyDescent="0.25">
      <c r="AI91">
        <v>14</v>
      </c>
      <c r="AJ91">
        <v>6.2482000000000003E-2</v>
      </c>
      <c r="AK91">
        <v>0</v>
      </c>
      <c r="AL91">
        <v>18.119785</v>
      </c>
    </row>
    <row r="92" spans="35:38" x14ac:dyDescent="0.25">
      <c r="AI92">
        <v>15</v>
      </c>
      <c r="AJ92">
        <v>6.7171999999999996E-2</v>
      </c>
      <c r="AK92">
        <v>0</v>
      </c>
      <c r="AL92">
        <v>19.479768</v>
      </c>
    </row>
    <row r="93" spans="35:38" x14ac:dyDescent="0.25">
      <c r="AI93">
        <v>16</v>
      </c>
      <c r="AJ93">
        <v>7.1860999999999994E-2</v>
      </c>
      <c r="AK93">
        <v>0</v>
      </c>
      <c r="AL93">
        <v>20.839752000000001</v>
      </c>
    </row>
    <row r="94" spans="35:38" x14ac:dyDescent="0.25">
      <c r="AI94">
        <v>17</v>
      </c>
      <c r="AJ94">
        <v>7.6550999999999994E-2</v>
      </c>
      <c r="AK94">
        <v>0</v>
      </c>
      <c r="AL94">
        <v>22.199736000000001</v>
      </c>
    </row>
    <row r="95" spans="35:38" x14ac:dyDescent="0.25">
      <c r="AI95">
        <v>18</v>
      </c>
      <c r="AJ95">
        <v>8.1240000000000007E-2</v>
      </c>
      <c r="AK95">
        <v>0</v>
      </c>
      <c r="AL95">
        <v>23.559719999999999</v>
      </c>
    </row>
    <row r="96" spans="35:38" x14ac:dyDescent="0.25">
      <c r="AI96">
        <v>19</v>
      </c>
      <c r="AJ96">
        <v>8.5930000000000006E-2</v>
      </c>
      <c r="AK96">
        <v>0</v>
      </c>
      <c r="AL96">
        <v>24.919703999999999</v>
      </c>
    </row>
    <row r="97" spans="35:38" x14ac:dyDescent="0.25">
      <c r="AI97">
        <v>20</v>
      </c>
      <c r="AJ97">
        <v>9.0620000000000006E-2</v>
      </c>
      <c r="AK97">
        <v>0</v>
      </c>
      <c r="AL97">
        <v>26.279688</v>
      </c>
    </row>
    <row r="98" spans="35:38" x14ac:dyDescent="0.25">
      <c r="AI98">
        <v>21</v>
      </c>
      <c r="AJ98">
        <v>9.5309000000000005E-2</v>
      </c>
      <c r="AK98">
        <v>0</v>
      </c>
      <c r="AL98">
        <v>27.639671</v>
      </c>
    </row>
    <row r="99" spans="35:38" x14ac:dyDescent="0.25">
      <c r="AJ99">
        <v>9.9999000000000005E-2</v>
      </c>
      <c r="AK99">
        <v>0</v>
      </c>
      <c r="AL99">
        <v>28.999655000000001</v>
      </c>
    </row>
    <row r="104" spans="35:38" x14ac:dyDescent="0.25">
      <c r="AI104">
        <v>1</v>
      </c>
    </row>
    <row r="105" spans="35:38" x14ac:dyDescent="0.25">
      <c r="AI105">
        <v>2</v>
      </c>
      <c r="AJ105">
        <v>2</v>
      </c>
      <c r="AK105">
        <v>0</v>
      </c>
      <c r="AL105">
        <v>0</v>
      </c>
    </row>
    <row r="106" spans="35:38" x14ac:dyDescent="0.25">
      <c r="AI106">
        <v>3</v>
      </c>
      <c r="AJ106">
        <v>2</v>
      </c>
      <c r="AK106">
        <v>1E-4</v>
      </c>
      <c r="AL106">
        <v>-5.9999999999999995E-4</v>
      </c>
    </row>
    <row r="107" spans="35:38" x14ac:dyDescent="0.25">
      <c r="AI107">
        <v>4</v>
      </c>
      <c r="AJ107">
        <v>2</v>
      </c>
      <c r="AK107">
        <v>2.0000000000000001E-4</v>
      </c>
      <c r="AL107">
        <v>-1.6000000000000001E-3</v>
      </c>
    </row>
    <row r="108" spans="35:38" x14ac:dyDescent="0.25">
      <c r="AI108">
        <v>51</v>
      </c>
      <c r="AJ108">
        <v>2</v>
      </c>
      <c r="AK108">
        <v>5.0000000000000001E-4</v>
      </c>
      <c r="AL108">
        <v>-2.8E-3</v>
      </c>
    </row>
    <row r="109" spans="35:38" x14ac:dyDescent="0.25">
      <c r="AI109">
        <v>5</v>
      </c>
      <c r="AJ109">
        <v>2</v>
      </c>
      <c r="AK109">
        <v>5.9999999999999995E-4</v>
      </c>
      <c r="AL109">
        <v>-3.0999999999999999E-3</v>
      </c>
    </row>
    <row r="110" spans="35:38" x14ac:dyDescent="0.25">
      <c r="AI110">
        <v>6</v>
      </c>
      <c r="AJ110">
        <v>2</v>
      </c>
      <c r="AK110">
        <v>8.0000000000000004E-4</v>
      </c>
      <c r="AL110">
        <v>-3.8999999999999998E-3</v>
      </c>
    </row>
    <row r="111" spans="35:38" x14ac:dyDescent="0.25">
      <c r="AI111">
        <v>7</v>
      </c>
      <c r="AJ111">
        <v>2</v>
      </c>
      <c r="AK111">
        <v>1.1999999999999999E-3</v>
      </c>
      <c r="AL111">
        <v>-4.8999999999999998E-3</v>
      </c>
    </row>
    <row r="112" spans="35:38" x14ac:dyDescent="0.25">
      <c r="AI112">
        <v>52</v>
      </c>
      <c r="AJ112">
        <v>2</v>
      </c>
      <c r="AK112">
        <v>1.6000000000000001E-3</v>
      </c>
      <c r="AL112">
        <v>-5.4999999999999997E-3</v>
      </c>
    </row>
    <row r="113" spans="35:38" x14ac:dyDescent="0.25">
      <c r="AI113">
        <v>8</v>
      </c>
      <c r="AJ113">
        <v>2</v>
      </c>
      <c r="AK113">
        <v>2E-3</v>
      </c>
      <c r="AL113">
        <v>-5.7999999999999996E-3</v>
      </c>
    </row>
    <row r="114" spans="35:38" x14ac:dyDescent="0.25">
      <c r="AI114">
        <v>9</v>
      </c>
      <c r="AJ114">
        <v>2</v>
      </c>
      <c r="AK114">
        <v>2E-3</v>
      </c>
      <c r="AL114">
        <v>-5.8999999999999999E-3</v>
      </c>
    </row>
    <row r="115" spans="35:38" x14ac:dyDescent="0.25">
      <c r="AI115">
        <v>10</v>
      </c>
      <c r="AJ115">
        <v>2</v>
      </c>
      <c r="AK115">
        <v>2.5000000000000001E-3</v>
      </c>
      <c r="AL115">
        <v>-6.0000000000000001E-3</v>
      </c>
    </row>
    <row r="116" spans="35:38" x14ac:dyDescent="0.25">
      <c r="AI116">
        <v>11</v>
      </c>
      <c r="AJ116">
        <v>2</v>
      </c>
      <c r="AK116">
        <v>3.0000000000000001E-3</v>
      </c>
      <c r="AL116">
        <v>-5.7999999999999996E-3</v>
      </c>
    </row>
    <row r="117" spans="35:38" x14ac:dyDescent="0.25">
      <c r="AI117">
        <v>12</v>
      </c>
      <c r="AJ117">
        <v>2</v>
      </c>
      <c r="AK117">
        <v>3.5999999999999999E-3</v>
      </c>
      <c r="AL117">
        <v>-5.4000000000000003E-3</v>
      </c>
    </row>
    <row r="118" spans="35:38" x14ac:dyDescent="0.25">
      <c r="AI118">
        <v>53</v>
      </c>
      <c r="AJ118">
        <v>2</v>
      </c>
      <c r="AK118">
        <v>4.1000000000000003E-3</v>
      </c>
      <c r="AL118">
        <v>-4.7000000000000002E-3</v>
      </c>
    </row>
    <row r="119" spans="35:38" x14ac:dyDescent="0.25">
      <c r="AI119">
        <v>13</v>
      </c>
      <c r="AJ119">
        <v>2</v>
      </c>
      <c r="AK119">
        <v>4.1999999999999997E-3</v>
      </c>
      <c r="AL119">
        <v>-4.5999999999999999E-3</v>
      </c>
    </row>
    <row r="120" spans="35:38" x14ac:dyDescent="0.25">
      <c r="AI120">
        <v>14</v>
      </c>
      <c r="AJ120">
        <v>2</v>
      </c>
      <c r="AK120">
        <v>4.7000000000000002E-3</v>
      </c>
      <c r="AL120">
        <v>-3.7000000000000002E-3</v>
      </c>
    </row>
    <row r="121" spans="35:38" x14ac:dyDescent="0.25">
      <c r="AI121">
        <v>15</v>
      </c>
      <c r="AJ121">
        <v>2</v>
      </c>
      <c r="AK121">
        <v>5.4000000000000003E-3</v>
      </c>
      <c r="AL121">
        <v>-2.5000000000000001E-3</v>
      </c>
    </row>
    <row r="122" spans="35:38" x14ac:dyDescent="0.25">
      <c r="AI122">
        <v>16</v>
      </c>
      <c r="AJ122">
        <v>2</v>
      </c>
      <c r="AK122">
        <v>6.0000000000000001E-3</v>
      </c>
      <c r="AL122">
        <v>-1.1000000000000001E-3</v>
      </c>
    </row>
    <row r="123" spans="35:38" x14ac:dyDescent="0.25">
      <c r="AI123">
        <v>17</v>
      </c>
      <c r="AJ123">
        <v>2</v>
      </c>
      <c r="AK123">
        <v>6.7000000000000002E-3</v>
      </c>
      <c r="AL123">
        <v>5.0000000000000001E-4</v>
      </c>
    </row>
    <row r="124" spans="35:38" x14ac:dyDescent="0.25">
      <c r="AI124">
        <v>18</v>
      </c>
      <c r="AJ124">
        <v>2</v>
      </c>
      <c r="AK124">
        <v>7.3000000000000001E-3</v>
      </c>
      <c r="AL124">
        <v>2.2000000000000001E-3</v>
      </c>
    </row>
    <row r="125" spans="35:38" x14ac:dyDescent="0.25">
      <c r="AI125">
        <v>19</v>
      </c>
      <c r="AJ125">
        <v>2</v>
      </c>
      <c r="AK125">
        <v>8.0000000000000002E-3</v>
      </c>
      <c r="AL125">
        <v>4.0000000000000001E-3</v>
      </c>
    </row>
    <row r="126" spans="35:38" x14ac:dyDescent="0.25">
      <c r="AI126">
        <v>20</v>
      </c>
      <c r="AJ126">
        <v>2</v>
      </c>
      <c r="AK126">
        <v>8.6999999999999994E-3</v>
      </c>
      <c r="AL126">
        <v>5.7999999999999996E-3</v>
      </c>
    </row>
    <row r="127" spans="35:38" x14ac:dyDescent="0.25">
      <c r="AI127">
        <v>21</v>
      </c>
      <c r="AJ127">
        <v>2</v>
      </c>
      <c r="AK127">
        <v>9.4000000000000004E-3</v>
      </c>
      <c r="AL127">
        <v>7.6E-3</v>
      </c>
    </row>
    <row r="128" spans="35:38" x14ac:dyDescent="0.25">
      <c r="AJ128">
        <v>2</v>
      </c>
      <c r="AK128">
        <v>0.01</v>
      </c>
      <c r="AL128">
        <v>9.4000000000000004E-3</v>
      </c>
    </row>
  </sheetData>
  <mergeCells count="4">
    <mergeCell ref="J4:O4"/>
    <mergeCell ref="J5:L5"/>
    <mergeCell ref="M5:O5"/>
    <mergeCell ref="R10:S10"/>
  </mergeCells>
  <phoneticPr fontId="6" type="noConversion"/>
  <conditionalFormatting sqref="K8:K32">
    <cfRule type="cellIs" dxfId="10" priority="4" operator="equal">
      <formula>1</formula>
    </cfRule>
  </conditionalFormatting>
  <conditionalFormatting sqref="N8:N32">
    <cfRule type="cellIs" dxfId="9" priority="1" operator="equal">
      <formula>-1</formula>
    </cfRule>
    <cfRule type="cellIs" dxfId="8" priority="2" operator="equal">
      <formula>1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517B3-35A5-429E-B57F-375DE4AE4EC1}">
  <dimension ref="G9:T115"/>
  <sheetViews>
    <sheetView topLeftCell="A67" zoomScale="70" zoomScaleNormal="70" workbookViewId="0">
      <selection activeCell="I91" sqref="I91:I115"/>
    </sheetView>
  </sheetViews>
  <sheetFormatPr defaultRowHeight="15" x14ac:dyDescent="0.25"/>
  <sheetData>
    <row r="9" spans="7:20" x14ac:dyDescent="0.25">
      <c r="G9" t="s">
        <v>93</v>
      </c>
    </row>
    <row r="10" spans="7:20" x14ac:dyDescent="0.25">
      <c r="H10">
        <v>1</v>
      </c>
      <c r="I10">
        <v>2</v>
      </c>
      <c r="J10">
        <v>0</v>
      </c>
      <c r="L10">
        <v>0</v>
      </c>
      <c r="N10">
        <v>0</v>
      </c>
      <c r="P10">
        <v>0</v>
      </c>
      <c r="R10">
        <v>0</v>
      </c>
      <c r="T10">
        <v>0</v>
      </c>
    </row>
    <row r="11" spans="7:20" x14ac:dyDescent="0.25">
      <c r="H11">
        <v>2</v>
      </c>
      <c r="I11">
        <v>2</v>
      </c>
      <c r="J11">
        <v>1E-4</v>
      </c>
      <c r="L11">
        <v>0</v>
      </c>
      <c r="N11">
        <v>0</v>
      </c>
      <c r="P11">
        <v>0</v>
      </c>
      <c r="R11">
        <v>1E-4</v>
      </c>
      <c r="T11">
        <v>0</v>
      </c>
    </row>
    <row r="12" spans="7:20" x14ac:dyDescent="0.25">
      <c r="H12">
        <v>3</v>
      </c>
      <c r="I12">
        <v>2</v>
      </c>
      <c r="J12">
        <v>2.0000000000000001E-4</v>
      </c>
      <c r="L12">
        <v>0</v>
      </c>
      <c r="N12">
        <v>0</v>
      </c>
      <c r="P12">
        <v>0</v>
      </c>
      <c r="R12">
        <v>1E-4</v>
      </c>
      <c r="T12">
        <v>0</v>
      </c>
    </row>
    <row r="13" spans="7:20" x14ac:dyDescent="0.25">
      <c r="H13">
        <v>4</v>
      </c>
      <c r="I13">
        <v>2</v>
      </c>
      <c r="J13">
        <v>5.0000000000000001E-4</v>
      </c>
      <c r="L13">
        <v>0</v>
      </c>
      <c r="N13">
        <v>0</v>
      </c>
      <c r="P13">
        <v>0</v>
      </c>
      <c r="R13">
        <v>2.0000000000000001E-4</v>
      </c>
      <c r="T13">
        <v>0</v>
      </c>
    </row>
    <row r="14" spans="7:20" x14ac:dyDescent="0.25">
      <c r="H14">
        <v>5</v>
      </c>
      <c r="I14">
        <v>2</v>
      </c>
      <c r="J14">
        <v>8.0000000000000004E-4</v>
      </c>
      <c r="L14">
        <v>0</v>
      </c>
      <c r="N14">
        <v>0</v>
      </c>
      <c r="P14">
        <v>0</v>
      </c>
      <c r="R14">
        <v>2.0000000000000001E-4</v>
      </c>
      <c r="T14">
        <v>0</v>
      </c>
    </row>
    <row r="15" spans="7:20" x14ac:dyDescent="0.25">
      <c r="H15">
        <v>6</v>
      </c>
      <c r="I15">
        <v>2</v>
      </c>
      <c r="J15">
        <v>1.1999999999999999E-3</v>
      </c>
      <c r="L15">
        <v>0</v>
      </c>
      <c r="N15">
        <v>0</v>
      </c>
      <c r="P15">
        <v>0</v>
      </c>
      <c r="R15">
        <v>2.0000000000000001E-4</v>
      </c>
      <c r="T15">
        <v>0</v>
      </c>
    </row>
    <row r="16" spans="7:20" x14ac:dyDescent="0.25">
      <c r="H16">
        <v>7</v>
      </c>
      <c r="I16">
        <v>2</v>
      </c>
      <c r="J16">
        <v>1.6000000000000001E-3</v>
      </c>
      <c r="L16">
        <v>0</v>
      </c>
      <c r="N16">
        <v>0</v>
      </c>
      <c r="P16">
        <v>0</v>
      </c>
      <c r="R16">
        <v>2.9999999999999997E-4</v>
      </c>
      <c r="T16">
        <v>0</v>
      </c>
    </row>
    <row r="17" spans="8:20" x14ac:dyDescent="0.25">
      <c r="H17">
        <v>8</v>
      </c>
      <c r="I17">
        <v>2</v>
      </c>
      <c r="J17">
        <v>2E-3</v>
      </c>
      <c r="L17">
        <v>0</v>
      </c>
      <c r="N17">
        <v>0</v>
      </c>
      <c r="P17">
        <v>0</v>
      </c>
      <c r="R17">
        <v>2.9999999999999997E-4</v>
      </c>
      <c r="T17">
        <v>0</v>
      </c>
    </row>
    <row r="18" spans="8:20" x14ac:dyDescent="0.25">
      <c r="H18">
        <v>9</v>
      </c>
      <c r="I18">
        <v>2</v>
      </c>
      <c r="J18">
        <v>2.5000000000000001E-3</v>
      </c>
      <c r="L18">
        <v>0</v>
      </c>
      <c r="N18">
        <v>0</v>
      </c>
      <c r="P18">
        <v>0</v>
      </c>
      <c r="R18">
        <v>4.0000000000000002E-4</v>
      </c>
      <c r="T18">
        <v>0</v>
      </c>
    </row>
    <row r="19" spans="8:20" x14ac:dyDescent="0.25">
      <c r="H19">
        <v>10</v>
      </c>
      <c r="I19">
        <v>2</v>
      </c>
      <c r="J19">
        <v>3.0000000000000001E-3</v>
      </c>
      <c r="L19">
        <v>0</v>
      </c>
      <c r="N19">
        <v>0</v>
      </c>
      <c r="P19">
        <v>0</v>
      </c>
      <c r="R19">
        <v>4.0000000000000002E-4</v>
      </c>
      <c r="T19">
        <v>0</v>
      </c>
    </row>
    <row r="20" spans="8:20" x14ac:dyDescent="0.25">
      <c r="H20">
        <v>11</v>
      </c>
      <c r="I20">
        <v>2</v>
      </c>
      <c r="J20">
        <v>3.5999999999999999E-3</v>
      </c>
      <c r="L20">
        <v>0</v>
      </c>
      <c r="N20">
        <v>0</v>
      </c>
      <c r="P20">
        <v>0</v>
      </c>
      <c r="R20">
        <v>4.0000000000000002E-4</v>
      </c>
      <c r="T20">
        <v>0</v>
      </c>
    </row>
    <row r="21" spans="8:20" x14ac:dyDescent="0.25">
      <c r="H21">
        <v>12</v>
      </c>
      <c r="I21">
        <v>2</v>
      </c>
      <c r="J21">
        <v>4.1000000000000003E-3</v>
      </c>
      <c r="L21">
        <v>0</v>
      </c>
      <c r="N21">
        <v>0</v>
      </c>
      <c r="P21">
        <v>0</v>
      </c>
      <c r="R21">
        <v>4.0000000000000002E-4</v>
      </c>
      <c r="T21">
        <v>0</v>
      </c>
    </row>
    <row r="22" spans="8:20" x14ac:dyDescent="0.25">
      <c r="H22">
        <v>13</v>
      </c>
      <c r="I22">
        <v>2</v>
      </c>
      <c r="J22">
        <v>4.7000000000000002E-3</v>
      </c>
      <c r="L22">
        <v>0</v>
      </c>
      <c r="N22">
        <v>0</v>
      </c>
      <c r="P22">
        <v>0</v>
      </c>
      <c r="R22">
        <v>4.0000000000000002E-4</v>
      </c>
      <c r="T22">
        <v>0</v>
      </c>
    </row>
    <row r="23" spans="8:20" x14ac:dyDescent="0.25">
      <c r="H23">
        <v>14</v>
      </c>
      <c r="I23">
        <v>2</v>
      </c>
      <c r="J23">
        <v>5.4000000000000003E-3</v>
      </c>
      <c r="L23">
        <v>0</v>
      </c>
      <c r="N23">
        <v>0</v>
      </c>
      <c r="P23">
        <v>0</v>
      </c>
      <c r="R23">
        <v>5.0000000000000001E-4</v>
      </c>
      <c r="T23">
        <v>0</v>
      </c>
    </row>
    <row r="24" spans="8:20" x14ac:dyDescent="0.25">
      <c r="H24">
        <v>15</v>
      </c>
      <c r="I24">
        <v>2</v>
      </c>
      <c r="J24">
        <v>6.0000000000000001E-3</v>
      </c>
      <c r="L24">
        <v>0</v>
      </c>
      <c r="N24">
        <v>0</v>
      </c>
      <c r="P24">
        <v>0</v>
      </c>
      <c r="R24">
        <v>5.0000000000000001E-4</v>
      </c>
      <c r="T24">
        <v>0</v>
      </c>
    </row>
    <row r="25" spans="8:20" x14ac:dyDescent="0.25">
      <c r="H25">
        <v>16</v>
      </c>
      <c r="I25">
        <v>2</v>
      </c>
      <c r="J25">
        <v>6.7000000000000002E-3</v>
      </c>
      <c r="L25">
        <v>0</v>
      </c>
      <c r="N25">
        <v>0</v>
      </c>
      <c r="P25">
        <v>0</v>
      </c>
      <c r="R25">
        <v>5.0000000000000001E-4</v>
      </c>
      <c r="T25">
        <v>0</v>
      </c>
    </row>
    <row r="26" spans="8:20" x14ac:dyDescent="0.25">
      <c r="H26">
        <v>17</v>
      </c>
      <c r="I26">
        <v>2</v>
      </c>
      <c r="J26">
        <v>7.3000000000000001E-3</v>
      </c>
      <c r="L26">
        <v>0</v>
      </c>
      <c r="N26">
        <v>0</v>
      </c>
      <c r="P26">
        <v>0</v>
      </c>
      <c r="R26">
        <v>5.0000000000000001E-4</v>
      </c>
      <c r="T26">
        <v>0</v>
      </c>
    </row>
    <row r="27" spans="8:20" x14ac:dyDescent="0.25">
      <c r="H27">
        <v>18</v>
      </c>
      <c r="I27">
        <v>2</v>
      </c>
      <c r="J27">
        <v>8.0000000000000002E-3</v>
      </c>
      <c r="L27">
        <v>0</v>
      </c>
      <c r="N27">
        <v>0</v>
      </c>
      <c r="P27">
        <v>0</v>
      </c>
      <c r="R27">
        <v>5.0000000000000001E-4</v>
      </c>
      <c r="T27">
        <v>0</v>
      </c>
    </row>
    <row r="28" spans="8:20" x14ac:dyDescent="0.25">
      <c r="H28">
        <v>19</v>
      </c>
      <c r="I28">
        <v>2</v>
      </c>
      <c r="J28">
        <v>8.6999999999999994E-3</v>
      </c>
      <c r="L28">
        <v>0</v>
      </c>
      <c r="N28">
        <v>0</v>
      </c>
      <c r="P28">
        <v>0</v>
      </c>
      <c r="R28">
        <v>5.0000000000000001E-4</v>
      </c>
      <c r="T28">
        <v>0</v>
      </c>
    </row>
    <row r="29" spans="8:20" x14ac:dyDescent="0.25">
      <c r="H29">
        <v>20</v>
      </c>
      <c r="I29">
        <v>2</v>
      </c>
      <c r="J29">
        <v>9.4000000000000004E-3</v>
      </c>
      <c r="L29">
        <v>0</v>
      </c>
      <c r="N29">
        <v>0</v>
      </c>
      <c r="P29">
        <v>0</v>
      </c>
      <c r="R29">
        <v>5.0000000000000001E-4</v>
      </c>
      <c r="T29">
        <v>0</v>
      </c>
    </row>
    <row r="30" spans="8:20" x14ac:dyDescent="0.25">
      <c r="H30">
        <v>21</v>
      </c>
      <c r="I30">
        <v>2</v>
      </c>
      <c r="J30">
        <v>0.01</v>
      </c>
      <c r="L30">
        <v>0</v>
      </c>
      <c r="N30">
        <v>0</v>
      </c>
      <c r="P30">
        <v>0</v>
      </c>
      <c r="R30">
        <v>5.0000000000000001E-4</v>
      </c>
      <c r="T30">
        <v>0</v>
      </c>
    </row>
    <row r="31" spans="8:20" x14ac:dyDescent="0.25">
      <c r="H31">
        <v>51</v>
      </c>
      <c r="I31">
        <v>2</v>
      </c>
      <c r="J31">
        <v>5.9999999999999995E-4</v>
      </c>
      <c r="L31">
        <v>0</v>
      </c>
      <c r="N31">
        <v>0</v>
      </c>
      <c r="P31">
        <v>0</v>
      </c>
      <c r="R31">
        <v>2.0000000000000001E-4</v>
      </c>
      <c r="T31">
        <v>0</v>
      </c>
    </row>
    <row r="32" spans="8:20" x14ac:dyDescent="0.25">
      <c r="H32">
        <v>52</v>
      </c>
      <c r="I32">
        <v>2</v>
      </c>
      <c r="J32">
        <v>2E-3</v>
      </c>
      <c r="L32">
        <v>0</v>
      </c>
      <c r="N32">
        <v>0</v>
      </c>
      <c r="P32">
        <v>0</v>
      </c>
      <c r="R32">
        <v>2.9999999999999997E-4</v>
      </c>
      <c r="T32">
        <v>0</v>
      </c>
    </row>
    <row r="33" spans="8:20" x14ac:dyDescent="0.25">
      <c r="H33">
        <v>53</v>
      </c>
      <c r="I33">
        <v>2</v>
      </c>
      <c r="J33">
        <v>4.1999999999999997E-3</v>
      </c>
      <c r="L33">
        <v>0</v>
      </c>
      <c r="N33">
        <v>0</v>
      </c>
      <c r="P33">
        <v>0</v>
      </c>
      <c r="R33">
        <v>4.0000000000000002E-4</v>
      </c>
      <c r="T33">
        <v>0</v>
      </c>
    </row>
    <row r="34" spans="8:20" x14ac:dyDescent="0.25">
      <c r="H34">
        <v>1</v>
      </c>
      <c r="I34">
        <v>4</v>
      </c>
      <c r="J34">
        <v>0</v>
      </c>
      <c r="L34">
        <v>0</v>
      </c>
      <c r="N34">
        <v>0</v>
      </c>
      <c r="P34">
        <v>0</v>
      </c>
      <c r="R34">
        <v>0</v>
      </c>
      <c r="T34">
        <v>0</v>
      </c>
    </row>
    <row r="35" spans="8:20" x14ac:dyDescent="0.25">
      <c r="H35">
        <v>2</v>
      </c>
      <c r="I35">
        <v>4</v>
      </c>
      <c r="J35">
        <v>-5.9999999999999995E-4</v>
      </c>
      <c r="L35">
        <v>0</v>
      </c>
      <c r="N35">
        <v>0</v>
      </c>
      <c r="P35">
        <v>0</v>
      </c>
      <c r="R35">
        <v>-2.9999999999999997E-4</v>
      </c>
      <c r="T35">
        <v>0</v>
      </c>
    </row>
    <row r="36" spans="8:20" x14ac:dyDescent="0.25">
      <c r="H36">
        <v>3</v>
      </c>
      <c r="I36">
        <v>4</v>
      </c>
      <c r="J36">
        <v>-1.6000000000000001E-3</v>
      </c>
      <c r="L36">
        <v>0</v>
      </c>
      <c r="N36">
        <v>0</v>
      </c>
      <c r="P36">
        <v>0</v>
      </c>
      <c r="R36">
        <v>-5.0000000000000001E-4</v>
      </c>
      <c r="T36">
        <v>0</v>
      </c>
    </row>
    <row r="37" spans="8:20" x14ac:dyDescent="0.25">
      <c r="H37">
        <v>4</v>
      </c>
      <c r="I37">
        <v>4</v>
      </c>
      <c r="J37">
        <v>-2.8E-3</v>
      </c>
      <c r="L37">
        <v>0</v>
      </c>
      <c r="N37">
        <v>0</v>
      </c>
      <c r="P37">
        <v>0</v>
      </c>
      <c r="R37">
        <v>-5.9999999999999995E-4</v>
      </c>
      <c r="T37">
        <v>0</v>
      </c>
    </row>
    <row r="38" spans="8:20" x14ac:dyDescent="0.25">
      <c r="H38">
        <v>5</v>
      </c>
      <c r="I38">
        <v>4</v>
      </c>
      <c r="J38">
        <v>-3.8999999999999998E-3</v>
      </c>
      <c r="L38">
        <v>0</v>
      </c>
      <c r="N38">
        <v>0</v>
      </c>
      <c r="P38">
        <v>0</v>
      </c>
      <c r="R38">
        <v>-5.9999999999999995E-4</v>
      </c>
      <c r="T38">
        <v>0</v>
      </c>
    </row>
    <row r="39" spans="8:20" x14ac:dyDescent="0.25">
      <c r="H39">
        <v>6</v>
      </c>
      <c r="I39">
        <v>4</v>
      </c>
      <c r="J39">
        <v>-4.8999999999999998E-3</v>
      </c>
      <c r="L39">
        <v>0</v>
      </c>
      <c r="N39">
        <v>0</v>
      </c>
      <c r="P39">
        <v>0</v>
      </c>
      <c r="R39">
        <v>-5.0000000000000001E-4</v>
      </c>
      <c r="T39">
        <v>0</v>
      </c>
    </row>
    <row r="40" spans="8:20" x14ac:dyDescent="0.25">
      <c r="H40">
        <v>7</v>
      </c>
      <c r="I40">
        <v>4</v>
      </c>
      <c r="J40">
        <v>-5.4999999999999997E-3</v>
      </c>
      <c r="L40">
        <v>0</v>
      </c>
      <c r="N40">
        <v>0</v>
      </c>
      <c r="P40">
        <v>0</v>
      </c>
      <c r="R40">
        <v>-2.9999999999999997E-4</v>
      </c>
      <c r="T40">
        <v>0</v>
      </c>
    </row>
    <row r="41" spans="8:20" x14ac:dyDescent="0.25">
      <c r="H41">
        <v>8</v>
      </c>
      <c r="I41">
        <v>4</v>
      </c>
      <c r="J41">
        <v>-5.8999999999999999E-3</v>
      </c>
      <c r="L41">
        <v>0</v>
      </c>
      <c r="N41">
        <v>0</v>
      </c>
      <c r="P41">
        <v>0</v>
      </c>
      <c r="R41">
        <v>-2.0000000000000001E-4</v>
      </c>
      <c r="T41">
        <v>0</v>
      </c>
    </row>
    <row r="42" spans="8:20" x14ac:dyDescent="0.25">
      <c r="H42">
        <v>9</v>
      </c>
      <c r="I42">
        <v>4</v>
      </c>
      <c r="J42">
        <v>-6.0000000000000001E-3</v>
      </c>
      <c r="L42">
        <v>0</v>
      </c>
      <c r="N42">
        <v>0</v>
      </c>
      <c r="P42">
        <v>0</v>
      </c>
      <c r="R42">
        <v>0</v>
      </c>
      <c r="T42">
        <v>0</v>
      </c>
    </row>
    <row r="43" spans="8:20" x14ac:dyDescent="0.25">
      <c r="H43">
        <v>10</v>
      </c>
      <c r="I43">
        <v>4</v>
      </c>
      <c r="J43">
        <v>-5.7999999999999996E-3</v>
      </c>
      <c r="L43">
        <v>0</v>
      </c>
      <c r="N43">
        <v>0</v>
      </c>
      <c r="P43">
        <v>0</v>
      </c>
      <c r="R43">
        <v>2.0000000000000001E-4</v>
      </c>
      <c r="T43">
        <v>0</v>
      </c>
    </row>
    <row r="44" spans="8:20" x14ac:dyDescent="0.25">
      <c r="H44">
        <v>11</v>
      </c>
      <c r="I44">
        <v>4</v>
      </c>
      <c r="J44">
        <v>-5.4000000000000003E-3</v>
      </c>
      <c r="L44">
        <v>0</v>
      </c>
      <c r="N44">
        <v>0</v>
      </c>
      <c r="P44">
        <v>0</v>
      </c>
      <c r="R44">
        <v>4.0000000000000002E-4</v>
      </c>
      <c r="T44">
        <v>0</v>
      </c>
    </row>
    <row r="45" spans="8:20" x14ac:dyDescent="0.25">
      <c r="H45">
        <v>12</v>
      </c>
      <c r="I45">
        <v>4</v>
      </c>
      <c r="J45">
        <v>-4.7000000000000002E-3</v>
      </c>
      <c r="L45">
        <v>0</v>
      </c>
      <c r="N45">
        <v>0</v>
      </c>
      <c r="P45">
        <v>0</v>
      </c>
      <c r="R45">
        <v>5.9999999999999995E-4</v>
      </c>
      <c r="T45">
        <v>0</v>
      </c>
    </row>
    <row r="46" spans="8:20" x14ac:dyDescent="0.25">
      <c r="H46">
        <v>13</v>
      </c>
      <c r="I46">
        <v>4</v>
      </c>
      <c r="J46">
        <v>-3.7000000000000002E-3</v>
      </c>
      <c r="L46">
        <v>0</v>
      </c>
      <c r="N46">
        <v>0</v>
      </c>
      <c r="P46">
        <v>0</v>
      </c>
      <c r="R46">
        <v>8.0000000000000004E-4</v>
      </c>
      <c r="T46">
        <v>0</v>
      </c>
    </row>
    <row r="47" spans="8:20" x14ac:dyDescent="0.25">
      <c r="H47">
        <v>14</v>
      </c>
      <c r="I47">
        <v>4</v>
      </c>
      <c r="J47">
        <v>-2.5000000000000001E-3</v>
      </c>
      <c r="L47">
        <v>0</v>
      </c>
      <c r="N47">
        <v>0</v>
      </c>
      <c r="P47">
        <v>0</v>
      </c>
      <c r="R47">
        <v>8.9999999999999998E-4</v>
      </c>
      <c r="T47">
        <v>0</v>
      </c>
    </row>
    <row r="48" spans="8:20" x14ac:dyDescent="0.25">
      <c r="H48">
        <v>15</v>
      </c>
      <c r="I48">
        <v>4</v>
      </c>
      <c r="J48">
        <v>-1.1000000000000001E-3</v>
      </c>
      <c r="L48">
        <v>0</v>
      </c>
      <c r="N48">
        <v>0</v>
      </c>
      <c r="P48">
        <v>0</v>
      </c>
      <c r="R48">
        <v>1.1000000000000001E-3</v>
      </c>
      <c r="T48">
        <v>0</v>
      </c>
    </row>
    <row r="49" spans="7:20" x14ac:dyDescent="0.25">
      <c r="H49">
        <v>16</v>
      </c>
      <c r="I49">
        <v>4</v>
      </c>
      <c r="J49">
        <v>5.0000000000000001E-4</v>
      </c>
      <c r="L49">
        <v>0</v>
      </c>
      <c r="N49">
        <v>0</v>
      </c>
      <c r="P49">
        <v>0</v>
      </c>
      <c r="R49">
        <v>1.1999999999999999E-3</v>
      </c>
      <c r="T49">
        <v>0</v>
      </c>
    </row>
    <row r="50" spans="7:20" x14ac:dyDescent="0.25">
      <c r="H50">
        <v>17</v>
      </c>
      <c r="I50">
        <v>4</v>
      </c>
      <c r="J50">
        <v>2.2000000000000001E-3</v>
      </c>
      <c r="L50">
        <v>0</v>
      </c>
      <c r="N50">
        <v>0</v>
      </c>
      <c r="P50">
        <v>0</v>
      </c>
      <c r="R50">
        <v>1.1999999999999999E-3</v>
      </c>
      <c r="T50">
        <v>0</v>
      </c>
    </row>
    <row r="51" spans="7:20" x14ac:dyDescent="0.25">
      <c r="H51">
        <v>18</v>
      </c>
      <c r="I51">
        <v>4</v>
      </c>
      <c r="J51">
        <v>4.0000000000000001E-3</v>
      </c>
      <c r="L51">
        <v>0</v>
      </c>
      <c r="N51">
        <v>0</v>
      </c>
      <c r="P51">
        <v>0</v>
      </c>
      <c r="R51">
        <v>1.2999999999999999E-3</v>
      </c>
      <c r="T51">
        <v>0</v>
      </c>
    </row>
    <row r="52" spans="7:20" x14ac:dyDescent="0.25">
      <c r="H52">
        <v>19</v>
      </c>
      <c r="I52">
        <v>4</v>
      </c>
      <c r="J52">
        <v>5.7999999999999996E-3</v>
      </c>
      <c r="L52">
        <v>0</v>
      </c>
      <c r="N52">
        <v>0</v>
      </c>
      <c r="P52">
        <v>0</v>
      </c>
      <c r="R52">
        <v>1.2999999999999999E-3</v>
      </c>
      <c r="T52">
        <v>0</v>
      </c>
    </row>
    <row r="53" spans="7:20" x14ac:dyDescent="0.25">
      <c r="H53">
        <v>20</v>
      </c>
      <c r="I53">
        <v>4</v>
      </c>
      <c r="J53">
        <v>7.6E-3</v>
      </c>
      <c r="L53">
        <v>0</v>
      </c>
      <c r="N53">
        <v>0</v>
      </c>
      <c r="P53">
        <v>0</v>
      </c>
      <c r="R53">
        <v>1.2999999999999999E-3</v>
      </c>
      <c r="T53">
        <v>0</v>
      </c>
    </row>
    <row r="54" spans="7:20" x14ac:dyDescent="0.25">
      <c r="H54">
        <v>21</v>
      </c>
      <c r="I54">
        <v>4</v>
      </c>
      <c r="J54">
        <v>9.4000000000000004E-3</v>
      </c>
      <c r="L54">
        <v>0</v>
      </c>
      <c r="N54">
        <v>0</v>
      </c>
      <c r="P54">
        <v>0</v>
      </c>
      <c r="R54">
        <v>1.2999999999999999E-3</v>
      </c>
      <c r="T54">
        <v>0</v>
      </c>
    </row>
    <row r="55" spans="7:20" x14ac:dyDescent="0.25">
      <c r="H55">
        <v>51</v>
      </c>
      <c r="I55">
        <v>4</v>
      </c>
      <c r="J55">
        <v>-3.0999999999999999E-3</v>
      </c>
      <c r="L55">
        <v>0</v>
      </c>
      <c r="N55">
        <v>0</v>
      </c>
      <c r="P55">
        <v>0</v>
      </c>
      <c r="R55">
        <v>-5.9999999999999995E-4</v>
      </c>
      <c r="T55">
        <v>0</v>
      </c>
    </row>
    <row r="56" spans="7:20" x14ac:dyDescent="0.25">
      <c r="H56">
        <v>52</v>
      </c>
      <c r="I56">
        <v>4</v>
      </c>
      <c r="J56">
        <v>-5.7999999999999996E-3</v>
      </c>
      <c r="L56">
        <v>0</v>
      </c>
      <c r="N56">
        <v>0</v>
      </c>
      <c r="P56">
        <v>0</v>
      </c>
      <c r="R56">
        <v>-2.0000000000000001E-4</v>
      </c>
      <c r="T56">
        <v>0</v>
      </c>
    </row>
    <row r="57" spans="7:20" x14ac:dyDescent="0.25">
      <c r="H57">
        <v>53</v>
      </c>
      <c r="I57">
        <v>4</v>
      </c>
      <c r="J57">
        <v>-4.5999999999999999E-3</v>
      </c>
      <c r="L57">
        <v>0</v>
      </c>
      <c r="N57">
        <v>0</v>
      </c>
      <c r="P57">
        <v>0</v>
      </c>
      <c r="R57">
        <v>5.9999999999999995E-4</v>
      </c>
      <c r="T57">
        <v>0</v>
      </c>
    </row>
    <row r="63" spans="7:20" x14ac:dyDescent="0.25">
      <c r="G63">
        <v>1</v>
      </c>
      <c r="H63">
        <v>2</v>
      </c>
      <c r="I63">
        <v>0</v>
      </c>
      <c r="K63">
        <v>0</v>
      </c>
      <c r="M63">
        <v>0</v>
      </c>
      <c r="O63">
        <v>0</v>
      </c>
      <c r="Q63">
        <v>0</v>
      </c>
      <c r="S63">
        <v>0</v>
      </c>
    </row>
    <row r="64" spans="7:20" x14ac:dyDescent="0.25">
      <c r="G64">
        <v>2</v>
      </c>
      <c r="H64">
        <v>2</v>
      </c>
      <c r="I64">
        <v>1E-4</v>
      </c>
      <c r="K64">
        <v>0</v>
      </c>
      <c r="M64">
        <v>0</v>
      </c>
      <c r="O64">
        <v>0</v>
      </c>
      <c r="Q64">
        <v>1E-4</v>
      </c>
      <c r="S64">
        <v>0</v>
      </c>
    </row>
    <row r="65" spans="7:19" x14ac:dyDescent="0.25">
      <c r="G65">
        <v>3</v>
      </c>
      <c r="H65">
        <v>2</v>
      </c>
      <c r="I65">
        <v>2.9999999999999997E-4</v>
      </c>
      <c r="K65">
        <v>0</v>
      </c>
      <c r="M65">
        <v>0</v>
      </c>
      <c r="O65">
        <v>0</v>
      </c>
      <c r="Q65">
        <v>1E-4</v>
      </c>
      <c r="S65">
        <v>0</v>
      </c>
    </row>
    <row r="66" spans="7:19" x14ac:dyDescent="0.25">
      <c r="G66">
        <v>4</v>
      </c>
      <c r="H66">
        <v>2</v>
      </c>
      <c r="I66">
        <v>5.9999999999999995E-4</v>
      </c>
      <c r="K66">
        <v>0</v>
      </c>
      <c r="M66">
        <v>0</v>
      </c>
      <c r="O66">
        <v>0</v>
      </c>
      <c r="Q66">
        <v>2.0000000000000001E-4</v>
      </c>
      <c r="S66">
        <v>0</v>
      </c>
    </row>
    <row r="67" spans="7:19" x14ac:dyDescent="0.25">
      <c r="G67">
        <v>51</v>
      </c>
      <c r="H67">
        <v>2</v>
      </c>
      <c r="I67">
        <v>6.9999999999999999E-4</v>
      </c>
      <c r="K67">
        <v>0</v>
      </c>
      <c r="M67">
        <v>0</v>
      </c>
      <c r="O67">
        <v>0</v>
      </c>
      <c r="Q67">
        <v>2.0000000000000001E-4</v>
      </c>
      <c r="S67">
        <v>0</v>
      </c>
    </row>
    <row r="68" spans="7:19" x14ac:dyDescent="0.25">
      <c r="G68">
        <v>5</v>
      </c>
      <c r="H68">
        <v>2</v>
      </c>
      <c r="I68">
        <v>1E-3</v>
      </c>
      <c r="K68">
        <v>0</v>
      </c>
      <c r="M68">
        <v>0</v>
      </c>
      <c r="O68">
        <v>0</v>
      </c>
      <c r="Q68">
        <v>2.9999999999999997E-4</v>
      </c>
      <c r="S68">
        <v>0</v>
      </c>
    </row>
    <row r="69" spans="7:19" x14ac:dyDescent="0.25">
      <c r="G69">
        <v>6</v>
      </c>
      <c r="H69">
        <v>2</v>
      </c>
      <c r="I69">
        <v>1.5E-3</v>
      </c>
      <c r="K69">
        <v>0</v>
      </c>
      <c r="M69">
        <v>0</v>
      </c>
      <c r="O69">
        <v>0</v>
      </c>
      <c r="Q69">
        <v>2.9999999999999997E-4</v>
      </c>
      <c r="S69">
        <v>0</v>
      </c>
    </row>
    <row r="70" spans="7:19" x14ac:dyDescent="0.25">
      <c r="G70">
        <v>7</v>
      </c>
      <c r="H70">
        <v>2</v>
      </c>
      <c r="I70">
        <v>1.9E-3</v>
      </c>
      <c r="K70">
        <v>0</v>
      </c>
      <c r="M70">
        <v>0</v>
      </c>
      <c r="O70">
        <v>0</v>
      </c>
      <c r="Q70">
        <v>2.9999999999999997E-4</v>
      </c>
      <c r="S70">
        <v>0</v>
      </c>
    </row>
    <row r="71" spans="7:19" x14ac:dyDescent="0.25">
      <c r="G71">
        <v>52</v>
      </c>
      <c r="H71">
        <v>2</v>
      </c>
      <c r="I71">
        <v>2.3999999999999998E-3</v>
      </c>
      <c r="K71">
        <v>0</v>
      </c>
      <c r="M71">
        <v>0</v>
      </c>
      <c r="O71">
        <v>0</v>
      </c>
      <c r="Q71">
        <v>4.0000000000000002E-4</v>
      </c>
      <c r="S71">
        <v>0</v>
      </c>
    </row>
    <row r="72" spans="7:19" x14ac:dyDescent="0.25">
      <c r="G72">
        <v>8</v>
      </c>
      <c r="H72">
        <v>2</v>
      </c>
      <c r="I72">
        <v>2.3999999999999998E-3</v>
      </c>
      <c r="K72">
        <v>0</v>
      </c>
      <c r="M72">
        <v>0</v>
      </c>
      <c r="O72">
        <v>0</v>
      </c>
      <c r="Q72">
        <v>4.0000000000000002E-4</v>
      </c>
      <c r="S72">
        <v>0</v>
      </c>
    </row>
    <row r="73" spans="7:19" x14ac:dyDescent="0.25">
      <c r="G73">
        <v>9</v>
      </c>
      <c r="H73">
        <v>2</v>
      </c>
      <c r="I73">
        <v>3.0000000000000001E-3</v>
      </c>
      <c r="K73">
        <v>0</v>
      </c>
      <c r="M73">
        <v>0</v>
      </c>
      <c r="O73">
        <v>0</v>
      </c>
      <c r="Q73">
        <v>4.0000000000000002E-4</v>
      </c>
      <c r="S73">
        <v>0</v>
      </c>
    </row>
    <row r="74" spans="7:19" x14ac:dyDescent="0.25">
      <c r="G74">
        <v>10</v>
      </c>
      <c r="H74">
        <v>2</v>
      </c>
      <c r="I74">
        <v>3.5999999999999999E-3</v>
      </c>
      <c r="K74">
        <v>0</v>
      </c>
      <c r="M74">
        <v>0</v>
      </c>
      <c r="O74">
        <v>0</v>
      </c>
      <c r="Q74">
        <v>5.0000000000000001E-4</v>
      </c>
      <c r="S74">
        <v>0</v>
      </c>
    </row>
    <row r="75" spans="7:19" x14ac:dyDescent="0.25">
      <c r="G75">
        <v>11</v>
      </c>
      <c r="H75">
        <v>2</v>
      </c>
      <c r="I75">
        <v>4.3E-3</v>
      </c>
      <c r="K75">
        <v>0</v>
      </c>
      <c r="M75">
        <v>0</v>
      </c>
      <c r="O75">
        <v>0</v>
      </c>
      <c r="Q75">
        <v>5.0000000000000001E-4</v>
      </c>
      <c r="S75">
        <v>0</v>
      </c>
    </row>
    <row r="76" spans="7:19" x14ac:dyDescent="0.25">
      <c r="G76">
        <v>12</v>
      </c>
      <c r="H76">
        <v>2</v>
      </c>
      <c r="I76">
        <v>5.0000000000000001E-3</v>
      </c>
      <c r="K76">
        <v>0</v>
      </c>
      <c r="M76">
        <v>0</v>
      </c>
      <c r="O76">
        <v>0</v>
      </c>
      <c r="Q76">
        <v>5.0000000000000001E-4</v>
      </c>
      <c r="S76">
        <v>0</v>
      </c>
    </row>
    <row r="77" spans="7:19" x14ac:dyDescent="0.25">
      <c r="G77">
        <v>53</v>
      </c>
      <c r="H77">
        <v>2</v>
      </c>
      <c r="I77">
        <v>5.1000000000000004E-3</v>
      </c>
      <c r="K77">
        <v>0</v>
      </c>
      <c r="M77">
        <v>0</v>
      </c>
      <c r="O77">
        <v>0</v>
      </c>
      <c r="Q77">
        <v>5.0000000000000001E-4</v>
      </c>
      <c r="S77">
        <v>0</v>
      </c>
    </row>
    <row r="78" spans="7:19" x14ac:dyDescent="0.25">
      <c r="G78">
        <v>13</v>
      </c>
      <c r="H78">
        <v>2</v>
      </c>
      <c r="I78">
        <v>5.7000000000000002E-3</v>
      </c>
      <c r="K78">
        <v>0</v>
      </c>
      <c r="M78">
        <v>0</v>
      </c>
      <c r="O78">
        <v>0</v>
      </c>
      <c r="Q78">
        <v>5.0000000000000001E-4</v>
      </c>
      <c r="S78">
        <v>0</v>
      </c>
    </row>
    <row r="79" spans="7:19" x14ac:dyDescent="0.25">
      <c r="G79">
        <v>14</v>
      </c>
      <c r="H79">
        <v>2</v>
      </c>
      <c r="I79">
        <v>6.4999999999999997E-3</v>
      </c>
      <c r="K79">
        <v>0</v>
      </c>
      <c r="M79">
        <v>0</v>
      </c>
      <c r="O79">
        <v>0</v>
      </c>
      <c r="Q79">
        <v>5.9999999999999995E-4</v>
      </c>
      <c r="S79">
        <v>0</v>
      </c>
    </row>
    <row r="80" spans="7:19" x14ac:dyDescent="0.25">
      <c r="G80">
        <v>15</v>
      </c>
      <c r="H80">
        <v>2</v>
      </c>
      <c r="I80">
        <v>7.1999999999999998E-3</v>
      </c>
      <c r="K80">
        <v>0</v>
      </c>
      <c r="M80">
        <v>0</v>
      </c>
      <c r="O80">
        <v>0</v>
      </c>
      <c r="Q80">
        <v>5.9999999999999995E-4</v>
      </c>
      <c r="S80">
        <v>0</v>
      </c>
    </row>
    <row r="81" spans="7:19" x14ac:dyDescent="0.25">
      <c r="G81">
        <v>16</v>
      </c>
      <c r="H81">
        <v>2</v>
      </c>
      <c r="I81">
        <v>8.0000000000000002E-3</v>
      </c>
      <c r="K81">
        <v>0</v>
      </c>
      <c r="M81">
        <v>0</v>
      </c>
      <c r="O81">
        <v>0</v>
      </c>
      <c r="Q81">
        <v>5.9999999999999995E-4</v>
      </c>
      <c r="S81">
        <v>0</v>
      </c>
    </row>
    <row r="82" spans="7:19" x14ac:dyDescent="0.25">
      <c r="G82">
        <v>17</v>
      </c>
      <c r="H82">
        <v>2</v>
      </c>
      <c r="I82">
        <v>8.8000000000000005E-3</v>
      </c>
      <c r="K82">
        <v>0</v>
      </c>
      <c r="M82">
        <v>0</v>
      </c>
      <c r="O82">
        <v>0</v>
      </c>
      <c r="Q82">
        <v>5.9999999999999995E-4</v>
      </c>
      <c r="S82">
        <v>0</v>
      </c>
    </row>
    <row r="83" spans="7:19" x14ac:dyDescent="0.25">
      <c r="G83">
        <v>18</v>
      </c>
      <c r="H83">
        <v>2</v>
      </c>
      <c r="I83">
        <v>9.5999999999999992E-3</v>
      </c>
      <c r="K83">
        <v>0</v>
      </c>
      <c r="M83">
        <v>0</v>
      </c>
      <c r="O83">
        <v>0</v>
      </c>
      <c r="Q83">
        <v>5.9999999999999995E-4</v>
      </c>
      <c r="S83">
        <v>0</v>
      </c>
    </row>
    <row r="84" spans="7:19" x14ac:dyDescent="0.25">
      <c r="G84">
        <v>19</v>
      </c>
      <c r="H84">
        <v>2</v>
      </c>
      <c r="I84">
        <v>1.04E-2</v>
      </c>
      <c r="K84">
        <v>0</v>
      </c>
      <c r="M84">
        <v>0</v>
      </c>
      <c r="O84">
        <v>0</v>
      </c>
      <c r="Q84">
        <v>5.9999999999999995E-4</v>
      </c>
      <c r="S84">
        <v>0</v>
      </c>
    </row>
    <row r="85" spans="7:19" x14ac:dyDescent="0.25">
      <c r="G85">
        <v>20</v>
      </c>
      <c r="H85">
        <v>2</v>
      </c>
      <c r="I85">
        <v>1.12E-2</v>
      </c>
      <c r="K85">
        <v>0</v>
      </c>
      <c r="M85">
        <v>0</v>
      </c>
      <c r="O85">
        <v>0</v>
      </c>
      <c r="Q85">
        <v>5.9999999999999995E-4</v>
      </c>
      <c r="S85">
        <v>0</v>
      </c>
    </row>
    <row r="86" spans="7:19" x14ac:dyDescent="0.25">
      <c r="G86">
        <v>21</v>
      </c>
      <c r="H86">
        <v>2</v>
      </c>
      <c r="I86">
        <v>1.21E-2</v>
      </c>
      <c r="K86">
        <v>0</v>
      </c>
      <c r="M86">
        <v>0</v>
      </c>
      <c r="O86">
        <v>0</v>
      </c>
      <c r="Q86">
        <v>5.9999999999999995E-4</v>
      </c>
      <c r="S86">
        <v>0</v>
      </c>
    </row>
    <row r="87" spans="7:19" x14ac:dyDescent="0.25">
      <c r="G87">
        <v>50</v>
      </c>
      <c r="H87">
        <v>2</v>
      </c>
      <c r="I87">
        <v>0</v>
      </c>
      <c r="K87">
        <v>0</v>
      </c>
      <c r="M87">
        <v>0</v>
      </c>
      <c r="O87">
        <v>0</v>
      </c>
      <c r="Q87">
        <v>0</v>
      </c>
      <c r="S87">
        <v>0</v>
      </c>
    </row>
    <row r="91" spans="7:19" x14ac:dyDescent="0.25">
      <c r="G91">
        <v>1</v>
      </c>
      <c r="H91">
        <v>4</v>
      </c>
      <c r="I91">
        <v>0</v>
      </c>
      <c r="K91">
        <v>0</v>
      </c>
      <c r="M91">
        <v>0</v>
      </c>
      <c r="O91">
        <v>0</v>
      </c>
      <c r="Q91">
        <v>0</v>
      </c>
      <c r="S91">
        <v>0</v>
      </c>
    </row>
    <row r="92" spans="7:19" x14ac:dyDescent="0.25">
      <c r="G92">
        <v>2</v>
      </c>
      <c r="H92">
        <v>4</v>
      </c>
      <c r="I92">
        <v>-6.9999999999999999E-4</v>
      </c>
      <c r="K92">
        <v>0</v>
      </c>
      <c r="M92">
        <v>0</v>
      </c>
      <c r="O92">
        <v>0</v>
      </c>
      <c r="Q92">
        <v>-4.0000000000000002E-4</v>
      </c>
      <c r="S92">
        <v>0</v>
      </c>
    </row>
    <row r="93" spans="7:19" x14ac:dyDescent="0.25">
      <c r="G93">
        <v>3</v>
      </c>
      <c r="H93">
        <v>4</v>
      </c>
      <c r="I93">
        <v>-1.9E-3</v>
      </c>
      <c r="K93">
        <v>0</v>
      </c>
      <c r="M93">
        <v>0</v>
      </c>
      <c r="O93">
        <v>0</v>
      </c>
      <c r="Q93">
        <v>-5.9999999999999995E-4</v>
      </c>
      <c r="S93">
        <v>0</v>
      </c>
    </row>
    <row r="94" spans="7:19" x14ac:dyDescent="0.25">
      <c r="G94">
        <v>4</v>
      </c>
      <c r="H94">
        <v>4</v>
      </c>
      <c r="I94">
        <v>-3.3E-3</v>
      </c>
      <c r="K94">
        <v>0</v>
      </c>
      <c r="M94">
        <v>0</v>
      </c>
      <c r="O94">
        <v>0</v>
      </c>
      <c r="Q94">
        <v>-6.9999999999999999E-4</v>
      </c>
      <c r="S94">
        <v>0</v>
      </c>
    </row>
    <row r="95" spans="7:19" x14ac:dyDescent="0.25">
      <c r="G95">
        <v>51</v>
      </c>
      <c r="H95">
        <v>4</v>
      </c>
      <c r="I95">
        <v>-3.7000000000000002E-3</v>
      </c>
      <c r="K95">
        <v>0</v>
      </c>
      <c r="M95">
        <v>0</v>
      </c>
      <c r="O95">
        <v>0</v>
      </c>
      <c r="Q95">
        <v>-6.9999999999999999E-4</v>
      </c>
      <c r="S95">
        <v>0</v>
      </c>
    </row>
    <row r="96" spans="7:19" x14ac:dyDescent="0.25">
      <c r="G96">
        <v>5</v>
      </c>
      <c r="H96">
        <v>4</v>
      </c>
      <c r="I96">
        <v>-4.5999999999999999E-3</v>
      </c>
      <c r="K96">
        <v>0</v>
      </c>
      <c r="M96">
        <v>0</v>
      </c>
      <c r="O96">
        <v>0</v>
      </c>
      <c r="Q96">
        <v>-6.9999999999999999E-4</v>
      </c>
      <c r="S96">
        <v>0</v>
      </c>
    </row>
    <row r="97" spans="7:19" x14ac:dyDescent="0.25">
      <c r="G97">
        <v>6</v>
      </c>
      <c r="H97">
        <v>4</v>
      </c>
      <c r="I97">
        <v>-5.7000000000000002E-3</v>
      </c>
      <c r="K97">
        <v>0</v>
      </c>
      <c r="M97">
        <v>0</v>
      </c>
      <c r="O97">
        <v>0</v>
      </c>
      <c r="Q97">
        <v>-5.0000000000000001E-4</v>
      </c>
      <c r="S97">
        <v>0</v>
      </c>
    </row>
    <row r="98" spans="7:19" x14ac:dyDescent="0.25">
      <c r="G98">
        <v>7</v>
      </c>
      <c r="H98">
        <v>4</v>
      </c>
      <c r="I98">
        <v>-6.4000000000000003E-3</v>
      </c>
      <c r="K98">
        <v>0</v>
      </c>
      <c r="M98">
        <v>0</v>
      </c>
      <c r="O98">
        <v>0</v>
      </c>
      <c r="Q98">
        <v>-4.0000000000000002E-4</v>
      </c>
      <c r="S98">
        <v>0</v>
      </c>
    </row>
    <row r="99" spans="7:19" x14ac:dyDescent="0.25">
      <c r="G99">
        <v>52</v>
      </c>
      <c r="H99">
        <v>4</v>
      </c>
      <c r="I99">
        <v>-6.8999999999999999E-3</v>
      </c>
      <c r="K99">
        <v>0</v>
      </c>
      <c r="M99">
        <v>0</v>
      </c>
      <c r="O99">
        <v>0</v>
      </c>
      <c r="Q99">
        <v>-2.0000000000000001E-4</v>
      </c>
      <c r="S99">
        <v>0</v>
      </c>
    </row>
    <row r="100" spans="7:19" x14ac:dyDescent="0.25">
      <c r="G100">
        <v>8</v>
      </c>
      <c r="H100">
        <v>4</v>
      </c>
      <c r="I100">
        <v>-6.8999999999999999E-3</v>
      </c>
      <c r="K100">
        <v>0</v>
      </c>
      <c r="M100">
        <v>0</v>
      </c>
      <c r="O100">
        <v>0</v>
      </c>
      <c r="Q100">
        <v>-2.0000000000000001E-4</v>
      </c>
      <c r="S100">
        <v>0</v>
      </c>
    </row>
    <row r="101" spans="7:19" x14ac:dyDescent="0.25">
      <c r="G101">
        <v>9</v>
      </c>
      <c r="H101">
        <v>4</v>
      </c>
      <c r="I101">
        <v>-7.0000000000000001E-3</v>
      </c>
      <c r="K101">
        <v>0</v>
      </c>
      <c r="M101">
        <v>0</v>
      </c>
      <c r="O101">
        <v>0</v>
      </c>
      <c r="Q101">
        <v>0</v>
      </c>
      <c r="S101">
        <v>0</v>
      </c>
    </row>
    <row r="102" spans="7:19" x14ac:dyDescent="0.25">
      <c r="G102">
        <v>10</v>
      </c>
      <c r="H102">
        <v>4</v>
      </c>
      <c r="I102">
        <v>-6.7999999999999996E-3</v>
      </c>
      <c r="K102">
        <v>0</v>
      </c>
      <c r="M102">
        <v>0</v>
      </c>
      <c r="O102">
        <v>0</v>
      </c>
      <c r="Q102">
        <v>2.9999999999999997E-4</v>
      </c>
      <c r="S102">
        <v>0</v>
      </c>
    </row>
    <row r="103" spans="7:19" x14ac:dyDescent="0.25">
      <c r="G103">
        <v>11</v>
      </c>
      <c r="H103">
        <v>4</v>
      </c>
      <c r="I103">
        <v>-6.3E-3</v>
      </c>
      <c r="K103">
        <v>0</v>
      </c>
      <c r="M103">
        <v>0</v>
      </c>
      <c r="O103">
        <v>0</v>
      </c>
      <c r="Q103">
        <v>5.0000000000000001E-4</v>
      </c>
      <c r="S103">
        <v>0</v>
      </c>
    </row>
    <row r="104" spans="7:19" x14ac:dyDescent="0.25">
      <c r="G104">
        <v>12</v>
      </c>
      <c r="H104">
        <v>4</v>
      </c>
      <c r="I104">
        <v>-5.4000000000000003E-3</v>
      </c>
      <c r="K104">
        <v>0</v>
      </c>
      <c r="M104">
        <v>0</v>
      </c>
      <c r="O104">
        <v>0</v>
      </c>
      <c r="Q104">
        <v>6.9999999999999999E-4</v>
      </c>
      <c r="S104">
        <v>0</v>
      </c>
    </row>
    <row r="105" spans="7:19" x14ac:dyDescent="0.25">
      <c r="G105">
        <v>53</v>
      </c>
      <c r="H105">
        <v>4</v>
      </c>
      <c r="I105">
        <v>-5.3E-3</v>
      </c>
      <c r="K105">
        <v>0</v>
      </c>
      <c r="M105">
        <v>0</v>
      </c>
      <c r="O105">
        <v>0</v>
      </c>
      <c r="Q105">
        <v>6.9999999999999999E-4</v>
      </c>
      <c r="S105">
        <v>0</v>
      </c>
    </row>
    <row r="106" spans="7:19" x14ac:dyDescent="0.25">
      <c r="G106">
        <v>13</v>
      </c>
      <c r="H106">
        <v>4</v>
      </c>
      <c r="I106">
        <v>-4.1999999999999997E-3</v>
      </c>
      <c r="K106">
        <v>0</v>
      </c>
      <c r="M106">
        <v>0</v>
      </c>
      <c r="O106">
        <v>0</v>
      </c>
      <c r="Q106">
        <v>8.9999999999999998E-4</v>
      </c>
      <c r="S106">
        <v>0</v>
      </c>
    </row>
    <row r="107" spans="7:19" x14ac:dyDescent="0.25">
      <c r="G107">
        <v>14</v>
      </c>
      <c r="H107">
        <v>4</v>
      </c>
      <c r="I107">
        <v>-2.7000000000000001E-3</v>
      </c>
      <c r="K107">
        <v>0</v>
      </c>
      <c r="M107">
        <v>0</v>
      </c>
      <c r="O107">
        <v>0</v>
      </c>
      <c r="Q107">
        <v>1.1000000000000001E-3</v>
      </c>
      <c r="S107">
        <v>0</v>
      </c>
    </row>
    <row r="108" spans="7:19" x14ac:dyDescent="0.25">
      <c r="G108">
        <v>15</v>
      </c>
      <c r="H108">
        <v>4</v>
      </c>
      <c r="I108">
        <v>-1E-3</v>
      </c>
      <c r="K108">
        <v>0</v>
      </c>
      <c r="M108">
        <v>0</v>
      </c>
      <c r="O108">
        <v>0</v>
      </c>
      <c r="Q108">
        <v>1.2999999999999999E-3</v>
      </c>
      <c r="S108">
        <v>0</v>
      </c>
    </row>
    <row r="109" spans="7:19" x14ac:dyDescent="0.25">
      <c r="G109">
        <v>16</v>
      </c>
      <c r="H109">
        <v>4</v>
      </c>
      <c r="I109">
        <v>1E-3</v>
      </c>
      <c r="K109">
        <v>0</v>
      </c>
      <c r="M109">
        <v>0</v>
      </c>
      <c r="O109">
        <v>0</v>
      </c>
      <c r="Q109">
        <v>1.4E-3</v>
      </c>
      <c r="S109">
        <v>0</v>
      </c>
    </row>
    <row r="110" spans="7:19" x14ac:dyDescent="0.25">
      <c r="G110">
        <v>17</v>
      </c>
      <c r="H110">
        <v>4</v>
      </c>
      <c r="I110">
        <v>3.0000000000000001E-3</v>
      </c>
      <c r="K110">
        <v>0</v>
      </c>
      <c r="M110">
        <v>0</v>
      </c>
      <c r="O110">
        <v>0</v>
      </c>
      <c r="Q110">
        <v>1.5E-3</v>
      </c>
      <c r="S110">
        <v>0</v>
      </c>
    </row>
    <row r="111" spans="7:19" x14ac:dyDescent="0.25">
      <c r="G111">
        <v>18</v>
      </c>
      <c r="H111">
        <v>4</v>
      </c>
      <c r="I111">
        <v>5.1999999999999998E-3</v>
      </c>
      <c r="K111">
        <v>0</v>
      </c>
      <c r="M111">
        <v>0</v>
      </c>
      <c r="O111">
        <v>0</v>
      </c>
      <c r="Q111">
        <v>1.6000000000000001E-3</v>
      </c>
      <c r="S111">
        <v>0</v>
      </c>
    </row>
    <row r="112" spans="7:19" x14ac:dyDescent="0.25">
      <c r="G112">
        <v>19</v>
      </c>
      <c r="H112">
        <v>4</v>
      </c>
      <c r="I112">
        <v>7.4000000000000003E-3</v>
      </c>
      <c r="K112">
        <v>0</v>
      </c>
      <c r="M112">
        <v>0</v>
      </c>
      <c r="O112">
        <v>0</v>
      </c>
      <c r="Q112">
        <v>1.6000000000000001E-3</v>
      </c>
      <c r="S112">
        <v>0</v>
      </c>
    </row>
    <row r="113" spans="7:19" x14ac:dyDescent="0.25">
      <c r="G113">
        <v>20</v>
      </c>
      <c r="H113">
        <v>4</v>
      </c>
      <c r="I113">
        <v>9.5999999999999992E-3</v>
      </c>
      <c r="K113">
        <v>0</v>
      </c>
      <c r="M113">
        <v>0</v>
      </c>
      <c r="O113">
        <v>0</v>
      </c>
      <c r="Q113">
        <v>1.6000000000000001E-3</v>
      </c>
      <c r="S113">
        <v>0</v>
      </c>
    </row>
    <row r="114" spans="7:19" x14ac:dyDescent="0.25">
      <c r="G114">
        <v>21</v>
      </c>
      <c r="H114">
        <v>4</v>
      </c>
      <c r="I114">
        <v>1.18E-2</v>
      </c>
      <c r="K114">
        <v>0</v>
      </c>
      <c r="M114">
        <v>0</v>
      </c>
      <c r="O114">
        <v>0</v>
      </c>
      <c r="Q114">
        <v>1.6000000000000001E-3</v>
      </c>
      <c r="S114">
        <v>0</v>
      </c>
    </row>
    <row r="115" spans="7:19" x14ac:dyDescent="0.25">
      <c r="G115">
        <v>50</v>
      </c>
      <c r="H115">
        <v>4</v>
      </c>
      <c r="I115">
        <v>0</v>
      </c>
      <c r="K115">
        <v>0</v>
      </c>
      <c r="M115">
        <v>0</v>
      </c>
      <c r="O115">
        <v>0</v>
      </c>
      <c r="Q115">
        <v>0</v>
      </c>
      <c r="S115">
        <v>0</v>
      </c>
    </row>
  </sheetData>
  <autoFilter ref="G9:S9" xr:uid="{9D5517B3-35A5-429E-B57F-375DE4AE4EC1}">
    <sortState xmlns:xlrd2="http://schemas.microsoft.com/office/spreadsheetml/2017/richdata2" ref="G10:S57">
      <sortCondition ref="I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02045-663D-4E31-BEEB-3C608FFC7E99}">
  <dimension ref="C1:W76"/>
  <sheetViews>
    <sheetView topLeftCell="A10" zoomScaleNormal="100" workbookViewId="0">
      <selection activeCell="I25" sqref="I25"/>
    </sheetView>
  </sheetViews>
  <sheetFormatPr defaultRowHeight="15" x14ac:dyDescent="0.25"/>
  <cols>
    <col min="4" max="4" width="14.42578125" customWidth="1"/>
    <col min="5" max="5" width="12.85546875" customWidth="1"/>
    <col min="6" max="6" width="14.5703125" customWidth="1"/>
    <col min="7" max="7" width="16.5703125" customWidth="1"/>
    <col min="8" max="9" width="16.42578125" customWidth="1"/>
    <col min="10" max="10" width="12" customWidth="1"/>
    <col min="11" max="11" width="14.5703125" customWidth="1"/>
    <col min="12" max="12" width="10.5703125" customWidth="1"/>
    <col min="14" max="14" width="15.140625" bestFit="1" customWidth="1"/>
  </cols>
  <sheetData>
    <row r="1" spans="3:20" x14ac:dyDescent="0.25">
      <c r="C1" t="s">
        <v>40</v>
      </c>
    </row>
    <row r="2" spans="3:20" x14ac:dyDescent="0.25">
      <c r="C2" t="s">
        <v>39</v>
      </c>
    </row>
    <row r="3" spans="3:20" x14ac:dyDescent="0.25">
      <c r="C3" t="s">
        <v>44</v>
      </c>
    </row>
    <row r="4" spans="3:20" x14ac:dyDescent="0.25">
      <c r="C4" s="2" t="s">
        <v>45</v>
      </c>
      <c r="D4" s="2"/>
      <c r="E4" s="2"/>
      <c r="F4" s="2"/>
      <c r="G4" s="2"/>
      <c r="H4" s="2"/>
      <c r="I4" s="2"/>
      <c r="J4" s="45" t="s">
        <v>14</v>
      </c>
      <c r="K4" s="45"/>
      <c r="L4" s="45"/>
      <c r="M4" s="43" t="s">
        <v>76</v>
      </c>
      <c r="N4" s="43" t="s">
        <v>77</v>
      </c>
    </row>
    <row r="5" spans="3:20" ht="43.5" customHeight="1" x14ac:dyDescent="0.25">
      <c r="C5" s="3"/>
      <c r="D5" s="4" t="s">
        <v>20</v>
      </c>
      <c r="E5" s="4" t="s">
        <v>30</v>
      </c>
      <c r="F5" s="4" t="s">
        <v>29</v>
      </c>
      <c r="G5" s="4" t="s">
        <v>19</v>
      </c>
      <c r="H5" s="4" t="s">
        <v>18</v>
      </c>
      <c r="I5" s="30" t="s">
        <v>19</v>
      </c>
      <c r="J5" s="50" t="s">
        <v>53</v>
      </c>
      <c r="K5" s="51"/>
      <c r="L5" s="52"/>
      <c r="M5" s="3"/>
      <c r="N5" s="3"/>
    </row>
    <row r="6" spans="3:20" ht="18" x14ac:dyDescent="0.25">
      <c r="C6" s="3" t="s">
        <v>2</v>
      </c>
      <c r="D6" s="3" t="s">
        <v>0</v>
      </c>
      <c r="E6" s="3" t="s">
        <v>1</v>
      </c>
      <c r="F6" s="3" t="s">
        <v>47</v>
      </c>
      <c r="G6" s="3" t="s">
        <v>16</v>
      </c>
      <c r="H6" s="3" t="s">
        <v>17</v>
      </c>
      <c r="I6" s="3" t="s">
        <v>49</v>
      </c>
      <c r="J6" s="5" t="s">
        <v>36</v>
      </c>
      <c r="K6" s="5" t="s">
        <v>11</v>
      </c>
      <c r="L6" s="5" t="s">
        <v>10</v>
      </c>
      <c r="M6" s="3" t="s">
        <v>24</v>
      </c>
      <c r="N6" s="3" t="s">
        <v>26</v>
      </c>
    </row>
    <row r="7" spans="3:20" x14ac:dyDescent="0.25">
      <c r="C7" s="3" t="s">
        <v>4</v>
      </c>
      <c r="D7" s="3" t="s">
        <v>3</v>
      </c>
      <c r="E7" s="3" t="s">
        <v>5</v>
      </c>
      <c r="F7" s="3" t="s">
        <v>3</v>
      </c>
      <c r="G7" s="3" t="s">
        <v>15</v>
      </c>
      <c r="H7" s="3" t="s">
        <v>7</v>
      </c>
      <c r="I7" s="3" t="s">
        <v>15</v>
      </c>
      <c r="J7" s="3"/>
      <c r="K7" s="3"/>
      <c r="L7" s="3"/>
      <c r="M7" s="3" t="s">
        <v>15</v>
      </c>
      <c r="N7" s="3" t="s">
        <v>15</v>
      </c>
    </row>
    <row r="8" spans="3:20" x14ac:dyDescent="0.25">
      <c r="C8" s="3">
        <v>1</v>
      </c>
      <c r="D8" s="42">
        <v>0</v>
      </c>
      <c r="E8" s="3">
        <v>1</v>
      </c>
      <c r="F8" s="33">
        <v>3.21</v>
      </c>
      <c r="G8" s="3">
        <v>0</v>
      </c>
      <c r="H8" s="38">
        <v>3</v>
      </c>
      <c r="I8" s="29">
        <f>H8/(F8/2)</f>
        <v>1.8691588785046729</v>
      </c>
      <c r="J8" s="38">
        <v>0</v>
      </c>
      <c r="K8" s="6" cm="1">
        <f t="array" ref="K8">J8/MAX(ABS($J$8:$J$24))</f>
        <v>0</v>
      </c>
      <c r="L8" s="6">
        <f>K8^2</f>
        <v>0</v>
      </c>
      <c r="M8" s="8">
        <f>L8*H8/(F8/2)</f>
        <v>0</v>
      </c>
      <c r="N8" s="12">
        <f>M25/L25</f>
        <v>1.847352024922118</v>
      </c>
    </row>
    <row r="9" spans="3:20" x14ac:dyDescent="0.25">
      <c r="C9" s="3">
        <v>2</v>
      </c>
      <c r="D9" s="42">
        <v>1.85938</v>
      </c>
      <c r="E9" s="3">
        <v>2</v>
      </c>
      <c r="F9" s="33">
        <v>3.21</v>
      </c>
      <c r="G9" s="3">
        <v>0</v>
      </c>
      <c r="H9" s="38">
        <v>5.93</v>
      </c>
      <c r="I9" s="29">
        <f>H9/(F8/2+F9/2)</f>
        <v>1.8473520249221183</v>
      </c>
      <c r="J9" s="41">
        <v>1.7528999999999999E-2</v>
      </c>
      <c r="K9" s="6" cm="1">
        <f t="array" ref="K9">J9/MAX(ABS($J$8:$J$24))</f>
        <v>0.18443230958618728</v>
      </c>
      <c r="L9" s="6">
        <f t="shared" ref="L9:L24" si="0">K9^2</f>
        <v>3.4015276819295226E-2</v>
      </c>
      <c r="M9" s="8">
        <f>L9*H9/(F8/2+F9/2)</f>
        <v>6.2838190510411437E-2</v>
      </c>
    </row>
    <row r="10" spans="3:20" x14ac:dyDescent="0.25">
      <c r="C10" s="3">
        <v>3</v>
      </c>
      <c r="D10" s="42">
        <v>3.4187500000000002</v>
      </c>
      <c r="E10" s="3">
        <v>3</v>
      </c>
      <c r="F10" s="33">
        <v>3.21</v>
      </c>
      <c r="G10" s="3">
        <v>0</v>
      </c>
      <c r="H10" s="38">
        <v>5.93</v>
      </c>
      <c r="I10" s="29">
        <f t="shared" ref="I10:I16" si="1">H10/(F9/2+F10/2)</f>
        <v>1.8473520249221183</v>
      </c>
      <c r="J10" s="41">
        <v>3.4405999999999999E-2</v>
      </c>
      <c r="K10" s="6" cm="1">
        <f t="array" ref="K10">J10/MAX(ABS($J$8:$J$24))</f>
        <v>0.36200456635417649</v>
      </c>
      <c r="L10" s="6">
        <f t="shared" si="0"/>
        <v>0.13104730606127538</v>
      </c>
      <c r="M10" s="8">
        <f t="shared" ref="M10:M23" si="2">L10*H10/(F9/2+F10/2)</f>
        <v>0.24209050621288566</v>
      </c>
      <c r="N10" s="31" t="s">
        <v>51</v>
      </c>
      <c r="O10" s="25" t="s">
        <v>38</v>
      </c>
      <c r="P10" s="25"/>
      <c r="T10" s="1"/>
    </row>
    <row r="11" spans="3:20" x14ac:dyDescent="0.25">
      <c r="C11" s="3">
        <v>4</v>
      </c>
      <c r="D11" s="42">
        <v>4.9781300000000002</v>
      </c>
      <c r="E11" s="3">
        <v>4</v>
      </c>
      <c r="F11" s="33">
        <v>3.21</v>
      </c>
      <c r="G11" s="3">
        <v>0</v>
      </c>
      <c r="H11" s="38">
        <v>5.93</v>
      </c>
      <c r="I11" s="29">
        <f>H11/(F10/2+F11/2)</f>
        <v>1.8473520249221183</v>
      </c>
      <c r="J11" s="41">
        <v>5.0099999999999999E-2</v>
      </c>
      <c r="K11" s="6" cm="1">
        <f t="array" ref="K11">J11/MAX(ABS($J$8:$J$24))</f>
        <v>0.52712982544742903</v>
      </c>
      <c r="L11" s="6">
        <f t="shared" si="0"/>
        <v>0.277865852876237</v>
      </c>
      <c r="M11" s="8">
        <f t="shared" si="2"/>
        <v>0.51331604596762781</v>
      </c>
      <c r="N11" s="26">
        <f>F25/3</f>
        <v>17.12</v>
      </c>
      <c r="O11" s="26"/>
      <c r="P11" s="25" t="s">
        <v>32</v>
      </c>
      <c r="T11" s="1"/>
    </row>
    <row r="12" spans="3:20" x14ac:dyDescent="0.25">
      <c r="C12" s="3">
        <v>5</v>
      </c>
      <c r="D12" s="42">
        <v>6.5374999999999996</v>
      </c>
      <c r="E12" s="3">
        <v>5</v>
      </c>
      <c r="F12" s="33">
        <v>3.21</v>
      </c>
      <c r="G12" s="3">
        <v>0</v>
      </c>
      <c r="H12" s="38">
        <v>5.93</v>
      </c>
      <c r="I12" s="29">
        <f t="shared" si="1"/>
        <v>1.8473520249221183</v>
      </c>
      <c r="J12" s="41">
        <v>6.4087000000000005E-2</v>
      </c>
      <c r="K12" s="6" cm="1">
        <f t="array" ref="K12">J12/MAX(ABS($J$8:$J$24))</f>
        <v>0.67429479288322136</v>
      </c>
      <c r="L12" s="6">
        <f t="shared" si="0"/>
        <v>0.4546734677094264</v>
      </c>
      <c r="M12" s="8">
        <f t="shared" si="2"/>
        <v>0.83994195125137028</v>
      </c>
      <c r="N12" s="26">
        <f>H13+H14+H15+H16+H17+H18</f>
        <v>35.58</v>
      </c>
      <c r="O12" s="25">
        <f>F13+F14+F15+F16+F17</f>
        <v>16.05</v>
      </c>
      <c r="P12" s="25" t="s">
        <v>43</v>
      </c>
      <c r="T12" s="1"/>
    </row>
    <row r="13" spans="3:20" x14ac:dyDescent="0.25">
      <c r="C13" s="3">
        <v>6</v>
      </c>
      <c r="D13" s="42">
        <v>8.0968699999999991</v>
      </c>
      <c r="E13" s="32">
        <v>6</v>
      </c>
      <c r="F13" s="33">
        <v>3.21</v>
      </c>
      <c r="G13" s="3">
        <v>0</v>
      </c>
      <c r="H13" s="38">
        <v>5.93</v>
      </c>
      <c r="I13" s="29">
        <f t="shared" si="1"/>
        <v>1.8473520249221183</v>
      </c>
      <c r="J13" s="41">
        <v>7.5903999999999999E-2</v>
      </c>
      <c r="K13" s="6" cm="1">
        <f t="array" ref="K13">J13/MAX(ABS($J$8:$J$24))</f>
        <v>0.79862798943636037</v>
      </c>
      <c r="L13" s="6">
        <f t="shared" si="0"/>
        <v>0.63780666551116338</v>
      </c>
      <c r="M13" s="8">
        <f t="shared" si="2"/>
        <v>1.1782534350408718</v>
      </c>
      <c r="N13" s="27">
        <f>N12/N11</f>
        <v>2.0782710280373831</v>
      </c>
      <c r="O13" s="25"/>
      <c r="P13" s="25"/>
      <c r="T13" s="1"/>
    </row>
    <row r="14" spans="3:20" x14ac:dyDescent="0.25">
      <c r="C14" s="3">
        <v>7</v>
      </c>
      <c r="D14" s="42">
        <v>9.65625</v>
      </c>
      <c r="E14" s="32">
        <v>7</v>
      </c>
      <c r="F14" s="33">
        <v>3.21</v>
      </c>
      <c r="G14" s="3">
        <v>0</v>
      </c>
      <c r="H14" s="38">
        <v>5.93</v>
      </c>
      <c r="I14" s="29">
        <f t="shared" si="1"/>
        <v>1.8473520249221183</v>
      </c>
      <c r="J14" s="41">
        <v>8.516E-2</v>
      </c>
      <c r="K14" s="6" cm="1">
        <f t="array" ref="K14">J14/MAX(ABS($J$8:$J$24))</f>
        <v>0.89601548772660788</v>
      </c>
      <c r="L14" s="6">
        <f t="shared" si="0"/>
        <v>0.802843754245951</v>
      </c>
      <c r="M14" s="8">
        <f t="shared" si="2"/>
        <v>1.4831350351023329</v>
      </c>
      <c r="T14" s="1"/>
    </row>
    <row r="15" spans="3:20" x14ac:dyDescent="0.25">
      <c r="C15" s="3">
        <v>8</v>
      </c>
      <c r="D15" s="42">
        <v>11.215619999999999</v>
      </c>
      <c r="E15" s="32">
        <v>8</v>
      </c>
      <c r="F15" s="33">
        <v>3.21</v>
      </c>
      <c r="G15" s="3">
        <v>0</v>
      </c>
      <c r="H15" s="38">
        <v>5.93</v>
      </c>
      <c r="I15" s="29">
        <f t="shared" si="1"/>
        <v>1.8473520249221183</v>
      </c>
      <c r="J15" s="41">
        <v>9.1554999999999997E-2</v>
      </c>
      <c r="K15" s="6" cm="1">
        <f t="array" ref="K15">J15/MAX(ABS($J$8:$J$24))</f>
        <v>0.96330082173332066</v>
      </c>
      <c r="L15" s="6">
        <f t="shared" si="0"/>
        <v>0.92794847315209084</v>
      </c>
      <c r="M15" s="8">
        <f t="shared" si="2"/>
        <v>1.7142474909009031</v>
      </c>
      <c r="T15" s="1"/>
    </row>
    <row r="16" spans="3:20" x14ac:dyDescent="0.25">
      <c r="C16" s="3">
        <v>9</v>
      </c>
      <c r="D16" s="42">
        <v>12.775</v>
      </c>
      <c r="E16" s="32">
        <v>9</v>
      </c>
      <c r="F16" s="33">
        <v>3.21</v>
      </c>
      <c r="G16" s="3">
        <v>0</v>
      </c>
      <c r="H16" s="38">
        <v>5.93</v>
      </c>
      <c r="I16" s="29">
        <f t="shared" si="1"/>
        <v>1.8473520249221183</v>
      </c>
      <c r="J16" s="41">
        <v>9.4882999999999995E-2</v>
      </c>
      <c r="K16" s="6" cm="1">
        <f t="array" ref="K16">J16/MAX(ABS($J$8:$J$24))</f>
        <v>0.99831655145565679</v>
      </c>
      <c r="L16" s="6">
        <f t="shared" si="0"/>
        <v>0.99663593691031505</v>
      </c>
      <c r="M16" s="8">
        <f t="shared" si="2"/>
        <v>1.8411374161614229</v>
      </c>
      <c r="T16" s="1"/>
    </row>
    <row r="17" spans="3:20" x14ac:dyDescent="0.25">
      <c r="C17" s="3">
        <v>10</v>
      </c>
      <c r="D17" s="42">
        <v>14.33437</v>
      </c>
      <c r="E17" s="32">
        <v>10</v>
      </c>
      <c r="F17" s="33">
        <v>3.21</v>
      </c>
      <c r="G17" s="3">
        <v>0</v>
      </c>
      <c r="H17" s="38">
        <v>5.93</v>
      </c>
      <c r="I17" s="29">
        <f t="shared" ref="I17:I22" si="3">H17/(F16/2+F17/2)</f>
        <v>1.8473520249221183</v>
      </c>
      <c r="J17" s="41">
        <v>9.5043000000000002E-2</v>
      </c>
      <c r="K17" s="6" cm="1">
        <f t="array" ref="K17">J17/MAX(ABS($J$8:$J$24))</f>
        <v>1</v>
      </c>
      <c r="L17" s="6">
        <f t="shared" si="0"/>
        <v>1</v>
      </c>
      <c r="M17" s="8">
        <f t="shared" si="2"/>
        <v>1.8473520249221183</v>
      </c>
      <c r="T17" s="1"/>
    </row>
    <row r="18" spans="3:20" x14ac:dyDescent="0.25">
      <c r="C18" s="3">
        <v>11</v>
      </c>
      <c r="D18" s="42">
        <v>15.893750000000001</v>
      </c>
      <c r="E18" s="3">
        <v>11</v>
      </c>
      <c r="F18" s="33">
        <v>3.21</v>
      </c>
      <c r="G18" s="3">
        <v>0</v>
      </c>
      <c r="H18" s="38">
        <v>5.93</v>
      </c>
      <c r="I18" s="29">
        <f t="shared" si="3"/>
        <v>1.8473520249221183</v>
      </c>
      <c r="J18" s="41">
        <v>9.2038999999999996E-2</v>
      </c>
      <c r="K18" s="6" cm="1">
        <f t="array" ref="K18">J18/MAX(ABS($J$8:$J$24))</f>
        <v>0.96839325357995842</v>
      </c>
      <c r="L18" s="6">
        <f t="shared" si="0"/>
        <v>0.93778549357917762</v>
      </c>
      <c r="M18" s="8">
        <f t="shared" si="2"/>
        <v>1.7324199305060819</v>
      </c>
      <c r="T18" s="1"/>
    </row>
    <row r="19" spans="3:20" x14ac:dyDescent="0.25">
      <c r="C19" s="3">
        <v>12</v>
      </c>
      <c r="D19" s="42">
        <v>17.453119999999998</v>
      </c>
      <c r="E19" s="3">
        <v>12</v>
      </c>
      <c r="F19" s="33">
        <v>3.21</v>
      </c>
      <c r="G19" s="3">
        <v>0</v>
      </c>
      <c r="H19" s="38">
        <v>5.93</v>
      </c>
      <c r="I19" s="29">
        <f t="shared" si="3"/>
        <v>1.8473520249221183</v>
      </c>
      <c r="J19" s="41">
        <v>8.5981000000000002E-2</v>
      </c>
      <c r="K19" s="6" cm="1">
        <f t="array" ref="K19">J19/MAX(ABS($J$8:$J$24))</f>
        <v>0.90465368306976846</v>
      </c>
      <c r="L19" s="6">
        <f t="shared" si="0"/>
        <v>0.81839828629169709</v>
      </c>
      <c r="M19" s="8">
        <f t="shared" si="2"/>
        <v>1.5118697313737581</v>
      </c>
      <c r="T19" s="1"/>
    </row>
    <row r="20" spans="3:20" x14ac:dyDescent="0.25">
      <c r="C20" s="3">
        <v>13</v>
      </c>
      <c r="D20" s="42">
        <v>19.012499999999999</v>
      </c>
      <c r="E20" s="3">
        <v>13</v>
      </c>
      <c r="F20" s="33">
        <v>3.21</v>
      </c>
      <c r="G20" s="3">
        <v>0</v>
      </c>
      <c r="H20" s="38">
        <v>5.93</v>
      </c>
      <c r="I20" s="29">
        <f t="shared" si="3"/>
        <v>1.8473520249221183</v>
      </c>
      <c r="J20" s="41">
        <v>7.7079999999999996E-2</v>
      </c>
      <c r="K20" s="6" cm="1">
        <f t="array" ref="K20">J20/MAX(ABS($J$8:$J$24))</f>
        <v>0.81100133623728199</v>
      </c>
      <c r="L20" s="6">
        <f t="shared" si="0"/>
        <v>0.65772316737865688</v>
      </c>
      <c r="M20" s="8">
        <f t="shared" si="2"/>
        <v>1.2150462250951513</v>
      </c>
      <c r="T20" s="1"/>
    </row>
    <row r="21" spans="3:20" x14ac:dyDescent="0.25">
      <c r="C21" s="3">
        <v>14</v>
      </c>
      <c r="D21" s="42">
        <v>20.571870000000001</v>
      </c>
      <c r="E21" s="3">
        <v>14</v>
      </c>
      <c r="F21" s="33">
        <v>3.21</v>
      </c>
      <c r="G21" s="3">
        <v>0</v>
      </c>
      <c r="H21" s="38">
        <v>5.93</v>
      </c>
      <c r="I21" s="29">
        <f t="shared" si="3"/>
        <v>1.8473520249221183</v>
      </c>
      <c r="J21" s="41">
        <v>6.5640000000000004E-2</v>
      </c>
      <c r="K21" s="6" cm="1">
        <f t="array" ref="K21">J21/MAX(ABS($J$8:$J$24))</f>
        <v>0.69063476531675139</v>
      </c>
      <c r="L21" s="6">
        <f t="shared" si="0"/>
        <v>0.47697637906412427</v>
      </c>
      <c r="M21" s="8">
        <f t="shared" si="2"/>
        <v>0.88114327970412987</v>
      </c>
      <c r="T21" s="1"/>
    </row>
    <row r="22" spans="3:20" x14ac:dyDescent="0.25">
      <c r="C22" s="3">
        <v>15</v>
      </c>
      <c r="D22" s="42">
        <v>22.131250000000001</v>
      </c>
      <c r="E22" s="3">
        <v>15</v>
      </c>
      <c r="F22" s="33">
        <v>3.21</v>
      </c>
      <c r="G22" s="3">
        <v>0</v>
      </c>
      <c r="H22" s="38">
        <v>5.93</v>
      </c>
      <c r="I22" s="29">
        <f t="shared" si="3"/>
        <v>1.8473520249221183</v>
      </c>
      <c r="J22" s="41">
        <v>5.2046000000000002E-2</v>
      </c>
      <c r="K22" s="6" cm="1">
        <f t="array" ref="K22">J22/MAX(ABS($J$8:$J$24))</f>
        <v>0.54760476836800187</v>
      </c>
      <c r="L22" s="6">
        <f t="shared" si="0"/>
        <v>0.29987098233937298</v>
      </c>
      <c r="M22" s="8">
        <f t="shared" si="2"/>
        <v>0.55396726644002547</v>
      </c>
      <c r="T22" s="1"/>
    </row>
    <row r="23" spans="3:20" x14ac:dyDescent="0.25">
      <c r="C23" s="3">
        <v>16</v>
      </c>
      <c r="D23" s="42">
        <v>23.690619999999999</v>
      </c>
      <c r="E23" s="3">
        <v>16</v>
      </c>
      <c r="F23" s="33">
        <v>3.21</v>
      </c>
      <c r="G23" s="3">
        <v>0</v>
      </c>
      <c r="H23" s="38">
        <v>5.93</v>
      </c>
      <c r="I23" s="29">
        <f>H23/(F22/2+F23/2)</f>
        <v>1.8473520249221183</v>
      </c>
      <c r="J23" s="41">
        <v>3.6755000000000003E-2</v>
      </c>
      <c r="K23" s="6" cm="1">
        <f t="array" ref="K23">J23/MAX(ABS($J$8:$J$24))</f>
        <v>0.38671969529581351</v>
      </c>
      <c r="L23" s="6">
        <f t="shared" si="0"/>
        <v>0.14955212272968685</v>
      </c>
      <c r="M23" s="8">
        <f t="shared" si="2"/>
        <v>0.27627541675608813</v>
      </c>
      <c r="T23" s="1"/>
    </row>
    <row r="24" spans="3:20" x14ac:dyDescent="0.25">
      <c r="C24" s="3">
        <v>17</v>
      </c>
      <c r="D24" s="13">
        <v>25.25</v>
      </c>
      <c r="E24" s="3" t="s">
        <v>48</v>
      </c>
      <c r="F24" s="3" t="s">
        <v>48</v>
      </c>
      <c r="G24" s="3">
        <v>0</v>
      </c>
      <c r="H24" s="38">
        <v>3</v>
      </c>
      <c r="I24" s="29">
        <f>H24/(F23/2)</f>
        <v>1.8691588785046729</v>
      </c>
      <c r="J24" s="41">
        <v>0</v>
      </c>
      <c r="K24" s="6" cm="1">
        <f t="array" ref="K24">J24/MAX(ABS($J$8:$J$24))</f>
        <v>0</v>
      </c>
      <c r="L24" s="6">
        <f t="shared" si="0"/>
        <v>0</v>
      </c>
      <c r="M24" s="8">
        <f>L24*H24/(F23/2)</f>
        <v>0</v>
      </c>
      <c r="T24" s="1"/>
    </row>
    <row r="25" spans="3:20" x14ac:dyDescent="0.25">
      <c r="C25" s="3"/>
      <c r="D25" s="3"/>
      <c r="E25" s="3" t="s">
        <v>52</v>
      </c>
      <c r="F25" s="3">
        <f>SUM(F8:F23)</f>
        <v>51.360000000000007</v>
      </c>
      <c r="G25" s="3" t="s">
        <v>41</v>
      </c>
      <c r="H25" s="38">
        <f>SUM(H8:H24)</f>
        <v>94.950000000000017</v>
      </c>
      <c r="I25" s="28"/>
      <c r="J25" s="3"/>
      <c r="K25" s="3" t="s">
        <v>21</v>
      </c>
      <c r="L25" s="11">
        <f>SUM(L8:L24)</f>
        <v>8.6031431646684702</v>
      </c>
      <c r="M25" s="12">
        <f>SUM(M8:M24)</f>
        <v>15.893033945945177</v>
      </c>
      <c r="T25" s="1"/>
    </row>
    <row r="26" spans="3:20" x14ac:dyDescent="0.25">
      <c r="C26" s="2"/>
      <c r="D26" s="2"/>
      <c r="E26" s="2"/>
      <c r="F26" s="2"/>
      <c r="G26" s="3" t="s">
        <v>42</v>
      </c>
      <c r="H26" s="28">
        <f>H25*9.806/1000</f>
        <v>0.93107970000000007</v>
      </c>
      <c r="I26" s="21"/>
      <c r="J26" s="2"/>
      <c r="K26" s="2"/>
      <c r="L26" s="2"/>
      <c r="M26" s="2"/>
    </row>
    <row r="28" spans="3:20" x14ac:dyDescent="0.25">
      <c r="C28" t="s">
        <v>50</v>
      </c>
    </row>
    <row r="29" spans="3:20" ht="18" x14ac:dyDescent="0.25">
      <c r="C29" s="3" t="s">
        <v>2</v>
      </c>
      <c r="D29" s="3" t="s">
        <v>0</v>
      </c>
      <c r="E29" s="3" t="s">
        <v>1</v>
      </c>
      <c r="F29" s="3" t="s">
        <v>47</v>
      </c>
      <c r="G29" s="3" t="s">
        <v>17</v>
      </c>
      <c r="H29" s="3" t="s">
        <v>49</v>
      </c>
      <c r="I29" s="5" t="s">
        <v>11</v>
      </c>
      <c r="J29" s="3" t="s">
        <v>24</v>
      </c>
    </row>
    <row r="30" spans="3:20" x14ac:dyDescent="0.25">
      <c r="C30" s="3" t="s">
        <v>4</v>
      </c>
      <c r="D30" s="3" t="s">
        <v>3</v>
      </c>
      <c r="E30" s="3" t="s">
        <v>5</v>
      </c>
      <c r="F30" s="3" t="s">
        <v>3</v>
      </c>
      <c r="G30" s="3" t="s">
        <v>7</v>
      </c>
      <c r="H30" s="3" t="s">
        <v>15</v>
      </c>
      <c r="I30" s="3" t="s">
        <v>48</v>
      </c>
      <c r="J30" s="3" t="s">
        <v>15</v>
      </c>
    </row>
    <row r="31" spans="3:20" x14ac:dyDescent="0.25">
      <c r="C31" s="3">
        <f t="shared" ref="C31:F40" si="4">C8</f>
        <v>1</v>
      </c>
      <c r="D31" s="3">
        <f t="shared" si="4"/>
        <v>0</v>
      </c>
      <c r="E31" s="3">
        <f t="shared" si="4"/>
        <v>1</v>
      </c>
      <c r="F31" s="3">
        <f t="shared" si="4"/>
        <v>3.21</v>
      </c>
      <c r="G31" s="3">
        <f t="shared" ref="G31:H40" si="5">H8</f>
        <v>3</v>
      </c>
      <c r="H31" s="8">
        <f t="shared" si="5"/>
        <v>1.8691588785046729</v>
      </c>
      <c r="I31" s="6">
        <f t="shared" ref="I31:I40" si="6">K8</f>
        <v>0</v>
      </c>
      <c r="J31" s="8">
        <f t="shared" ref="J31:J40" si="7">M8</f>
        <v>0</v>
      </c>
    </row>
    <row r="32" spans="3:20" x14ac:dyDescent="0.25">
      <c r="C32" s="3">
        <f t="shared" si="4"/>
        <v>2</v>
      </c>
      <c r="D32" s="3">
        <f t="shared" si="4"/>
        <v>1.85938</v>
      </c>
      <c r="E32" s="3">
        <f t="shared" si="4"/>
        <v>2</v>
      </c>
      <c r="F32" s="3">
        <f t="shared" si="4"/>
        <v>3.21</v>
      </c>
      <c r="G32" s="3">
        <f t="shared" si="5"/>
        <v>5.93</v>
      </c>
      <c r="H32" s="8">
        <f t="shared" si="5"/>
        <v>1.8473520249221183</v>
      </c>
      <c r="I32" s="6">
        <f t="shared" si="6"/>
        <v>0.18443230958618728</v>
      </c>
      <c r="J32" s="8">
        <f t="shared" si="7"/>
        <v>6.2838190510411437E-2</v>
      </c>
      <c r="L32" s="17"/>
    </row>
    <row r="33" spans="3:14" x14ac:dyDescent="0.25">
      <c r="C33" s="3">
        <f t="shared" si="4"/>
        <v>3</v>
      </c>
      <c r="D33" s="3">
        <f t="shared" si="4"/>
        <v>3.4187500000000002</v>
      </c>
      <c r="E33" s="3">
        <f t="shared" si="4"/>
        <v>3</v>
      </c>
      <c r="F33" s="3">
        <f t="shared" si="4"/>
        <v>3.21</v>
      </c>
      <c r="G33" s="3">
        <f t="shared" si="5"/>
        <v>5.93</v>
      </c>
      <c r="H33" s="8">
        <f t="shared" si="5"/>
        <v>1.8473520249221183</v>
      </c>
      <c r="I33" s="6">
        <f t="shared" si="6"/>
        <v>0.36200456635417649</v>
      </c>
      <c r="J33" s="8">
        <f t="shared" si="7"/>
        <v>0.24209050621288566</v>
      </c>
      <c r="L33" s="38">
        <v>5.93</v>
      </c>
      <c r="N33" s="41">
        <v>1.7528999999999999E-2</v>
      </c>
    </row>
    <row r="34" spans="3:14" x14ac:dyDescent="0.25">
      <c r="C34" s="3">
        <f t="shared" si="4"/>
        <v>4</v>
      </c>
      <c r="D34" s="3">
        <f t="shared" si="4"/>
        <v>4.9781300000000002</v>
      </c>
      <c r="E34" s="3">
        <f t="shared" si="4"/>
        <v>4</v>
      </c>
      <c r="F34" s="3">
        <f t="shared" si="4"/>
        <v>3.21</v>
      </c>
      <c r="G34" s="3">
        <f t="shared" si="5"/>
        <v>5.93</v>
      </c>
      <c r="H34" s="8">
        <f t="shared" si="5"/>
        <v>1.8473520249221183</v>
      </c>
      <c r="I34" s="6">
        <f t="shared" si="6"/>
        <v>0.52712982544742903</v>
      </c>
      <c r="J34" s="8">
        <f t="shared" si="7"/>
        <v>0.51331604596762781</v>
      </c>
      <c r="L34" s="38">
        <v>5.93</v>
      </c>
      <c r="N34" s="41">
        <v>3.4405999999999999E-2</v>
      </c>
    </row>
    <row r="35" spans="3:14" x14ac:dyDescent="0.25">
      <c r="C35" s="3">
        <f t="shared" si="4"/>
        <v>5</v>
      </c>
      <c r="D35" s="3">
        <f t="shared" si="4"/>
        <v>6.5374999999999996</v>
      </c>
      <c r="E35" s="3">
        <f t="shared" si="4"/>
        <v>5</v>
      </c>
      <c r="F35" s="3">
        <f t="shared" si="4"/>
        <v>3.21</v>
      </c>
      <c r="G35" s="3">
        <f t="shared" si="5"/>
        <v>5.93</v>
      </c>
      <c r="H35" s="8">
        <f t="shared" si="5"/>
        <v>1.8473520249221183</v>
      </c>
      <c r="I35" s="6">
        <f t="shared" si="6"/>
        <v>0.67429479288322136</v>
      </c>
      <c r="J35" s="8">
        <f t="shared" si="7"/>
        <v>0.83994195125137028</v>
      </c>
      <c r="L35" s="38">
        <v>5.93</v>
      </c>
      <c r="N35" s="41">
        <v>5.0099999999999999E-2</v>
      </c>
    </row>
    <row r="36" spans="3:14" x14ac:dyDescent="0.25">
      <c r="C36" s="3">
        <f t="shared" si="4"/>
        <v>6</v>
      </c>
      <c r="D36" s="3">
        <f t="shared" si="4"/>
        <v>8.0968699999999991</v>
      </c>
      <c r="E36" s="3">
        <f t="shared" si="4"/>
        <v>6</v>
      </c>
      <c r="F36" s="3">
        <f t="shared" si="4"/>
        <v>3.21</v>
      </c>
      <c r="G36" s="3">
        <f t="shared" si="5"/>
        <v>5.93</v>
      </c>
      <c r="H36" s="8">
        <f t="shared" si="5"/>
        <v>1.8473520249221183</v>
      </c>
      <c r="I36" s="6">
        <f t="shared" si="6"/>
        <v>0.79862798943636037</v>
      </c>
      <c r="J36" s="8">
        <f t="shared" si="7"/>
        <v>1.1782534350408718</v>
      </c>
      <c r="L36" s="38">
        <v>5.93</v>
      </c>
      <c r="N36" s="41">
        <v>6.4087000000000005E-2</v>
      </c>
    </row>
    <row r="37" spans="3:14" x14ac:dyDescent="0.25">
      <c r="C37" s="3">
        <f t="shared" si="4"/>
        <v>7</v>
      </c>
      <c r="D37" s="3">
        <f t="shared" si="4"/>
        <v>9.65625</v>
      </c>
      <c r="E37" s="3">
        <f t="shared" si="4"/>
        <v>7</v>
      </c>
      <c r="F37" s="3">
        <f t="shared" si="4"/>
        <v>3.21</v>
      </c>
      <c r="G37" s="3">
        <f t="shared" si="5"/>
        <v>5.93</v>
      </c>
      <c r="H37" s="8">
        <f t="shared" si="5"/>
        <v>1.8473520249221183</v>
      </c>
      <c r="I37" s="6">
        <f t="shared" si="6"/>
        <v>0.89601548772660788</v>
      </c>
      <c r="J37" s="8">
        <f t="shared" si="7"/>
        <v>1.4831350351023329</v>
      </c>
      <c r="L37" s="38">
        <v>5.93</v>
      </c>
      <c r="N37" s="41">
        <v>7.5903999999999999E-2</v>
      </c>
    </row>
    <row r="38" spans="3:14" x14ac:dyDescent="0.25">
      <c r="C38" s="3">
        <f t="shared" si="4"/>
        <v>8</v>
      </c>
      <c r="D38" s="3">
        <f t="shared" si="4"/>
        <v>11.215619999999999</v>
      </c>
      <c r="E38" s="3">
        <f t="shared" si="4"/>
        <v>8</v>
      </c>
      <c r="F38" s="3">
        <f t="shared" si="4"/>
        <v>3.21</v>
      </c>
      <c r="G38" s="3">
        <f t="shared" si="5"/>
        <v>5.93</v>
      </c>
      <c r="H38" s="8">
        <f t="shared" si="5"/>
        <v>1.8473520249221183</v>
      </c>
      <c r="I38" s="6">
        <f t="shared" si="6"/>
        <v>0.96330082173332066</v>
      </c>
      <c r="J38" s="8">
        <f t="shared" si="7"/>
        <v>1.7142474909009031</v>
      </c>
      <c r="L38" s="38">
        <v>5.93</v>
      </c>
      <c r="N38" s="41">
        <v>8.516E-2</v>
      </c>
    </row>
    <row r="39" spans="3:14" x14ac:dyDescent="0.25">
      <c r="C39" s="3">
        <f t="shared" si="4"/>
        <v>9</v>
      </c>
      <c r="D39" s="3">
        <f t="shared" si="4"/>
        <v>12.775</v>
      </c>
      <c r="E39" s="3">
        <f t="shared" si="4"/>
        <v>9</v>
      </c>
      <c r="F39" s="3">
        <f t="shared" si="4"/>
        <v>3.21</v>
      </c>
      <c r="G39" s="3">
        <f t="shared" si="5"/>
        <v>5.93</v>
      </c>
      <c r="H39" s="8">
        <f t="shared" si="5"/>
        <v>1.8473520249221183</v>
      </c>
      <c r="I39" s="6">
        <f t="shared" si="6"/>
        <v>0.99831655145565679</v>
      </c>
      <c r="J39" s="8">
        <f t="shared" si="7"/>
        <v>1.8411374161614229</v>
      </c>
      <c r="L39" s="38">
        <v>5.93</v>
      </c>
      <c r="N39" s="41">
        <v>9.1554999999999997E-2</v>
      </c>
    </row>
    <row r="40" spans="3:14" x14ac:dyDescent="0.25">
      <c r="C40" s="3">
        <f t="shared" si="4"/>
        <v>10</v>
      </c>
      <c r="D40" s="3">
        <f t="shared" si="4"/>
        <v>14.33437</v>
      </c>
      <c r="E40" s="3">
        <f t="shared" si="4"/>
        <v>10</v>
      </c>
      <c r="F40" s="3">
        <f t="shared" si="4"/>
        <v>3.21</v>
      </c>
      <c r="G40" s="3">
        <f t="shared" si="5"/>
        <v>5.93</v>
      </c>
      <c r="H40" s="8">
        <f t="shared" si="5"/>
        <v>1.8473520249221183</v>
      </c>
      <c r="I40" s="6">
        <f t="shared" si="6"/>
        <v>1</v>
      </c>
      <c r="J40" s="8">
        <f t="shared" si="7"/>
        <v>1.8473520249221183</v>
      </c>
      <c r="L40" s="38">
        <v>5.93</v>
      </c>
      <c r="N40" s="41">
        <v>9.4882999999999995E-2</v>
      </c>
    </row>
    <row r="41" spans="3:14" x14ac:dyDescent="0.25">
      <c r="C41" s="3">
        <f t="shared" ref="C41:F41" si="8">C18</f>
        <v>11</v>
      </c>
      <c r="D41" s="3">
        <f t="shared" si="8"/>
        <v>15.893750000000001</v>
      </c>
      <c r="E41" s="3">
        <f t="shared" si="8"/>
        <v>11</v>
      </c>
      <c r="F41" s="3">
        <f t="shared" si="8"/>
        <v>3.21</v>
      </c>
      <c r="G41" s="3">
        <f t="shared" ref="G41:H41" si="9">H18</f>
        <v>5.93</v>
      </c>
      <c r="H41" s="8">
        <f t="shared" si="9"/>
        <v>1.8473520249221183</v>
      </c>
      <c r="I41" s="6">
        <f t="shared" ref="I41:I47" si="10">K18</f>
        <v>0.96839325357995842</v>
      </c>
      <c r="J41" s="8">
        <f t="shared" ref="J41:J47" si="11">M18</f>
        <v>1.7324199305060819</v>
      </c>
      <c r="L41" s="38">
        <v>5.93</v>
      </c>
      <c r="N41" s="41">
        <v>9.5043000000000002E-2</v>
      </c>
    </row>
    <row r="42" spans="3:14" x14ac:dyDescent="0.25">
      <c r="C42" s="3">
        <f t="shared" ref="C42:F42" si="12">C19</f>
        <v>12</v>
      </c>
      <c r="D42" s="3">
        <f t="shared" si="12"/>
        <v>17.453119999999998</v>
      </c>
      <c r="E42" s="3">
        <f t="shared" si="12"/>
        <v>12</v>
      </c>
      <c r="F42" s="3">
        <f t="shared" si="12"/>
        <v>3.21</v>
      </c>
      <c r="G42" s="3">
        <f t="shared" ref="G42:H42" si="13">H19</f>
        <v>5.93</v>
      </c>
      <c r="H42" s="8">
        <f t="shared" si="13"/>
        <v>1.8473520249221183</v>
      </c>
      <c r="I42" s="6">
        <f t="shared" si="10"/>
        <v>0.90465368306976846</v>
      </c>
      <c r="J42" s="8">
        <f t="shared" si="11"/>
        <v>1.5118697313737581</v>
      </c>
      <c r="L42" s="38">
        <v>5.93</v>
      </c>
      <c r="N42" s="41">
        <v>9.2038999999999996E-2</v>
      </c>
    </row>
    <row r="43" spans="3:14" x14ac:dyDescent="0.25">
      <c r="C43" s="3">
        <f t="shared" ref="C43:F43" si="14">C20</f>
        <v>13</v>
      </c>
      <c r="D43" s="3">
        <f t="shared" si="14"/>
        <v>19.012499999999999</v>
      </c>
      <c r="E43" s="3">
        <f t="shared" si="14"/>
        <v>13</v>
      </c>
      <c r="F43" s="3">
        <f t="shared" si="14"/>
        <v>3.21</v>
      </c>
      <c r="G43" s="3">
        <f t="shared" ref="G43:H43" si="15">H20</f>
        <v>5.93</v>
      </c>
      <c r="H43" s="8">
        <f t="shared" si="15"/>
        <v>1.8473520249221183</v>
      </c>
      <c r="I43" s="6">
        <f t="shared" si="10"/>
        <v>0.81100133623728199</v>
      </c>
      <c r="J43" s="8">
        <f t="shared" si="11"/>
        <v>1.2150462250951513</v>
      </c>
      <c r="L43" s="38">
        <v>5.93</v>
      </c>
      <c r="N43" s="41">
        <v>8.5981000000000002E-2</v>
      </c>
    </row>
    <row r="44" spans="3:14" x14ac:dyDescent="0.25">
      <c r="C44" s="3">
        <f t="shared" ref="C44:F44" si="16">C21</f>
        <v>14</v>
      </c>
      <c r="D44" s="3">
        <f t="shared" si="16"/>
        <v>20.571870000000001</v>
      </c>
      <c r="E44" s="3">
        <f t="shared" si="16"/>
        <v>14</v>
      </c>
      <c r="F44" s="3">
        <f t="shared" si="16"/>
        <v>3.21</v>
      </c>
      <c r="G44" s="3">
        <f t="shared" ref="G44:H44" si="17">H21</f>
        <v>5.93</v>
      </c>
      <c r="H44" s="8">
        <f t="shared" si="17"/>
        <v>1.8473520249221183</v>
      </c>
      <c r="I44" s="6">
        <f t="shared" si="10"/>
        <v>0.69063476531675139</v>
      </c>
      <c r="J44" s="8">
        <f t="shared" si="11"/>
        <v>0.88114327970412987</v>
      </c>
      <c r="L44" s="38">
        <v>5.93</v>
      </c>
      <c r="N44" s="41">
        <v>7.7079999999999996E-2</v>
      </c>
    </row>
    <row r="45" spans="3:14" x14ac:dyDescent="0.25">
      <c r="C45" s="3">
        <f t="shared" ref="C45:F45" si="18">C22</f>
        <v>15</v>
      </c>
      <c r="D45" s="3">
        <f t="shared" si="18"/>
        <v>22.131250000000001</v>
      </c>
      <c r="E45" s="3">
        <f t="shared" si="18"/>
        <v>15</v>
      </c>
      <c r="F45" s="3">
        <f t="shared" si="18"/>
        <v>3.21</v>
      </c>
      <c r="G45" s="3">
        <f t="shared" ref="G45:H45" si="19">H22</f>
        <v>5.93</v>
      </c>
      <c r="H45" s="8">
        <f t="shared" si="19"/>
        <v>1.8473520249221183</v>
      </c>
      <c r="I45" s="6">
        <f t="shared" si="10"/>
        <v>0.54760476836800187</v>
      </c>
      <c r="J45" s="8">
        <f t="shared" si="11"/>
        <v>0.55396726644002547</v>
      </c>
      <c r="L45" s="38">
        <v>5.93</v>
      </c>
      <c r="N45" s="41">
        <v>6.5640000000000004E-2</v>
      </c>
    </row>
    <row r="46" spans="3:14" x14ac:dyDescent="0.25">
      <c r="C46" s="3">
        <f t="shared" ref="C46:F46" si="20">C23</f>
        <v>16</v>
      </c>
      <c r="D46" s="3">
        <f t="shared" si="20"/>
        <v>23.690619999999999</v>
      </c>
      <c r="E46" s="3">
        <f t="shared" si="20"/>
        <v>16</v>
      </c>
      <c r="F46" s="3">
        <f t="shared" si="20"/>
        <v>3.21</v>
      </c>
      <c r="G46" s="3">
        <f t="shared" ref="G46:H46" si="21">H23</f>
        <v>5.93</v>
      </c>
      <c r="H46" s="8">
        <f t="shared" si="21"/>
        <v>1.8473520249221183</v>
      </c>
      <c r="I46" s="6">
        <f t="shared" si="10"/>
        <v>0.38671969529581351</v>
      </c>
      <c r="J46" s="8">
        <f t="shared" si="11"/>
        <v>0.27627541675608813</v>
      </c>
      <c r="L46" s="38">
        <v>5.93</v>
      </c>
      <c r="N46" s="41">
        <v>5.2046000000000002E-2</v>
      </c>
    </row>
    <row r="47" spans="3:14" x14ac:dyDescent="0.25">
      <c r="C47" s="3">
        <f t="shared" ref="C47:F47" si="22">C24</f>
        <v>17</v>
      </c>
      <c r="D47" s="3">
        <f t="shared" si="22"/>
        <v>25.25</v>
      </c>
      <c r="E47" s="3" t="str">
        <f t="shared" si="22"/>
        <v>-</v>
      </c>
      <c r="F47" s="3" t="str">
        <f t="shared" si="22"/>
        <v>-</v>
      </c>
      <c r="G47" s="3">
        <f t="shared" ref="G47:H47" si="23">H24</f>
        <v>3</v>
      </c>
      <c r="H47" s="8">
        <f t="shared" si="23"/>
        <v>1.8691588785046729</v>
      </c>
      <c r="I47" s="6">
        <f t="shared" si="10"/>
        <v>0</v>
      </c>
      <c r="J47" s="8">
        <f t="shared" si="11"/>
        <v>0</v>
      </c>
      <c r="L47" s="38">
        <v>5.93</v>
      </c>
      <c r="N47" s="41">
        <v>3.6755000000000003E-2</v>
      </c>
    </row>
    <row r="48" spans="3:14" x14ac:dyDescent="0.25">
      <c r="L48" s="38">
        <v>1453.87</v>
      </c>
      <c r="N48" s="41">
        <v>2.0275999999999999E-2</v>
      </c>
    </row>
    <row r="49" spans="12:23" x14ac:dyDescent="0.25">
      <c r="L49" s="38">
        <v>10.42</v>
      </c>
      <c r="N49" s="41">
        <v>0</v>
      </c>
    </row>
    <row r="59" spans="12:23" x14ac:dyDescent="0.25">
      <c r="W59" s="33"/>
    </row>
    <row r="60" spans="12:23" x14ac:dyDescent="0.25">
      <c r="L60" s="17">
        <v>0</v>
      </c>
      <c r="M60" s="17">
        <v>1</v>
      </c>
      <c r="N60" s="17" t="s">
        <v>73</v>
      </c>
      <c r="O60" s="17">
        <v>5.93</v>
      </c>
      <c r="P60" s="17">
        <v>5.93</v>
      </c>
      <c r="Q60" s="17">
        <v>5.93</v>
      </c>
      <c r="R60" s="17">
        <v>0</v>
      </c>
      <c r="S60" s="17">
        <v>0</v>
      </c>
      <c r="T60" s="17">
        <v>0</v>
      </c>
      <c r="U60" s="17">
        <v>42.1875</v>
      </c>
      <c r="V60" s="17">
        <v>0</v>
      </c>
      <c r="W60" s="42">
        <v>1.85938</v>
      </c>
    </row>
    <row r="61" spans="12:23" x14ac:dyDescent="0.25">
      <c r="L61" s="17">
        <v>1.7528999999999999E-2</v>
      </c>
      <c r="M61" s="17">
        <v>2</v>
      </c>
      <c r="N61" s="17" t="s">
        <v>73</v>
      </c>
      <c r="O61" s="17">
        <v>5.93</v>
      </c>
      <c r="P61" s="17">
        <v>5.93</v>
      </c>
      <c r="Q61" s="17">
        <v>5.93</v>
      </c>
      <c r="R61" s="17">
        <v>0</v>
      </c>
      <c r="S61" s="17">
        <v>0</v>
      </c>
      <c r="T61" s="17">
        <v>0</v>
      </c>
      <c r="U61" s="17">
        <v>39.375</v>
      </c>
      <c r="V61" s="17">
        <v>0</v>
      </c>
      <c r="W61" s="42">
        <v>3.4187500000000002</v>
      </c>
    </row>
    <row r="62" spans="12:23" x14ac:dyDescent="0.25">
      <c r="L62" s="17">
        <v>3.4405999999999999E-2</v>
      </c>
      <c r="M62" s="17">
        <v>3</v>
      </c>
      <c r="N62" s="17" t="s">
        <v>73</v>
      </c>
      <c r="O62" s="17">
        <v>5.93</v>
      </c>
      <c r="P62" s="17">
        <v>5.93</v>
      </c>
      <c r="Q62" s="17">
        <v>5.93</v>
      </c>
      <c r="R62" s="17">
        <v>0</v>
      </c>
      <c r="S62" s="17">
        <v>0</v>
      </c>
      <c r="T62" s="17">
        <v>0</v>
      </c>
      <c r="U62" s="17">
        <v>36.5625</v>
      </c>
      <c r="V62" s="17">
        <v>0</v>
      </c>
      <c r="W62" s="42">
        <v>4.9781300000000002</v>
      </c>
    </row>
    <row r="63" spans="12:23" x14ac:dyDescent="0.25">
      <c r="L63" s="17">
        <v>5.0099999999999999E-2</v>
      </c>
      <c r="M63" s="17">
        <v>4</v>
      </c>
      <c r="N63" s="17" t="s">
        <v>73</v>
      </c>
      <c r="O63" s="17">
        <v>5.93</v>
      </c>
      <c r="P63" s="17">
        <v>5.93</v>
      </c>
      <c r="Q63" s="17">
        <v>5.93</v>
      </c>
      <c r="R63" s="17">
        <v>0</v>
      </c>
      <c r="S63" s="17">
        <v>0</v>
      </c>
      <c r="T63" s="17">
        <v>0</v>
      </c>
      <c r="U63" s="17">
        <v>33.75</v>
      </c>
      <c r="V63" s="17">
        <v>0</v>
      </c>
      <c r="W63" s="42">
        <v>6.5374999999999996</v>
      </c>
    </row>
    <row r="64" spans="12:23" x14ac:dyDescent="0.25">
      <c r="L64" s="17">
        <v>6.4087000000000005E-2</v>
      </c>
      <c r="M64" s="17">
        <v>9</v>
      </c>
      <c r="N64" s="17" t="s">
        <v>73</v>
      </c>
      <c r="O64" s="17">
        <v>5.93</v>
      </c>
      <c r="P64" s="17">
        <v>5.93</v>
      </c>
      <c r="Q64" s="17">
        <v>5.93</v>
      </c>
      <c r="R64" s="17">
        <v>0</v>
      </c>
      <c r="S64" s="17">
        <v>0</v>
      </c>
      <c r="T64" s="17">
        <v>0</v>
      </c>
      <c r="U64" s="17">
        <v>30.9375</v>
      </c>
      <c r="V64" s="17">
        <v>0</v>
      </c>
      <c r="W64" s="42">
        <v>8.0968699999999991</v>
      </c>
    </row>
    <row r="65" spans="12:23" x14ac:dyDescent="0.25">
      <c r="L65" s="17">
        <v>7.5903999999999999E-2</v>
      </c>
      <c r="M65" s="17">
        <v>10</v>
      </c>
      <c r="N65" s="17" t="s">
        <v>73</v>
      </c>
      <c r="O65" s="17">
        <v>5.93</v>
      </c>
      <c r="P65" s="17">
        <v>5.93</v>
      </c>
      <c r="Q65" s="17">
        <v>5.93</v>
      </c>
      <c r="R65" s="17">
        <v>0</v>
      </c>
      <c r="S65" s="17">
        <v>0</v>
      </c>
      <c r="T65" s="17">
        <v>0</v>
      </c>
      <c r="U65" s="17">
        <v>28.125</v>
      </c>
      <c r="V65" s="17">
        <v>0</v>
      </c>
      <c r="W65" s="42">
        <v>9.65625</v>
      </c>
    </row>
    <row r="66" spans="12:23" x14ac:dyDescent="0.25">
      <c r="L66" s="17">
        <v>8.516E-2</v>
      </c>
      <c r="M66" s="17">
        <v>15</v>
      </c>
      <c r="N66" s="17" t="s">
        <v>73</v>
      </c>
      <c r="O66" s="17">
        <v>5.93</v>
      </c>
      <c r="P66" s="17">
        <v>5.93</v>
      </c>
      <c r="Q66" s="17">
        <v>5.93</v>
      </c>
      <c r="R66" s="17">
        <v>0</v>
      </c>
      <c r="S66" s="17">
        <v>0</v>
      </c>
      <c r="T66" s="17">
        <v>0</v>
      </c>
      <c r="U66" s="17">
        <v>25.3125</v>
      </c>
      <c r="V66" s="17">
        <v>0</v>
      </c>
      <c r="W66" s="42">
        <v>11.215619999999999</v>
      </c>
    </row>
    <row r="67" spans="12:23" x14ac:dyDescent="0.25">
      <c r="L67" s="17">
        <v>9.1554999999999997E-2</v>
      </c>
      <c r="M67" s="17">
        <v>16</v>
      </c>
      <c r="N67" s="17" t="s">
        <v>73</v>
      </c>
      <c r="O67" s="17">
        <v>5.93</v>
      </c>
      <c r="P67" s="17">
        <v>5.93</v>
      </c>
      <c r="Q67" s="17">
        <v>5.93</v>
      </c>
      <c r="R67" s="17">
        <v>0</v>
      </c>
      <c r="S67" s="17">
        <v>0</v>
      </c>
      <c r="T67" s="17">
        <v>0</v>
      </c>
      <c r="U67" s="17">
        <v>22.5</v>
      </c>
      <c r="V67" s="17">
        <v>0</v>
      </c>
      <c r="W67" s="42">
        <v>12.775</v>
      </c>
    </row>
    <row r="68" spans="12:23" x14ac:dyDescent="0.25">
      <c r="L68" s="17">
        <v>9.4882999999999995E-2</v>
      </c>
      <c r="M68" s="17">
        <v>17</v>
      </c>
      <c r="N68" s="17" t="s">
        <v>73</v>
      </c>
      <c r="O68" s="17">
        <v>5.93</v>
      </c>
      <c r="P68" s="17">
        <v>5.93</v>
      </c>
      <c r="Q68" s="17">
        <v>5.93</v>
      </c>
      <c r="R68" s="17">
        <v>0</v>
      </c>
      <c r="S68" s="17">
        <v>0</v>
      </c>
      <c r="T68" s="17">
        <v>0</v>
      </c>
      <c r="U68" s="17">
        <v>19.6875</v>
      </c>
      <c r="V68" s="17">
        <v>0</v>
      </c>
      <c r="W68" s="42">
        <v>14.33437</v>
      </c>
    </row>
    <row r="69" spans="12:23" x14ac:dyDescent="0.25">
      <c r="L69" s="17">
        <v>9.5043000000000002E-2</v>
      </c>
      <c r="M69" s="17">
        <v>18</v>
      </c>
      <c r="N69" s="17" t="s">
        <v>73</v>
      </c>
      <c r="O69" s="17">
        <v>5.93</v>
      </c>
      <c r="P69" s="17">
        <v>5.93</v>
      </c>
      <c r="Q69" s="17">
        <v>5.93</v>
      </c>
      <c r="R69" s="17">
        <v>0</v>
      </c>
      <c r="S69" s="17">
        <v>0</v>
      </c>
      <c r="T69" s="17">
        <v>0</v>
      </c>
      <c r="U69" s="17">
        <v>16.875</v>
      </c>
      <c r="V69" s="17">
        <v>0</v>
      </c>
      <c r="W69" s="42">
        <v>15.893750000000001</v>
      </c>
    </row>
    <row r="70" spans="12:23" x14ac:dyDescent="0.25">
      <c r="L70" s="17">
        <v>9.2038999999999996E-2</v>
      </c>
      <c r="M70" s="17">
        <v>27</v>
      </c>
      <c r="N70" s="17" t="s">
        <v>73</v>
      </c>
      <c r="O70" s="17">
        <v>5.93</v>
      </c>
      <c r="P70" s="17">
        <v>5.93</v>
      </c>
      <c r="Q70" s="17">
        <v>5.93</v>
      </c>
      <c r="R70" s="17">
        <v>0</v>
      </c>
      <c r="S70" s="17">
        <v>0</v>
      </c>
      <c r="T70" s="17">
        <v>0</v>
      </c>
      <c r="U70" s="17">
        <v>14.0625</v>
      </c>
      <c r="V70" s="17">
        <v>0</v>
      </c>
      <c r="W70" s="42">
        <v>17.453119999999998</v>
      </c>
    </row>
    <row r="71" spans="12:23" x14ac:dyDescent="0.25">
      <c r="L71" s="17">
        <v>8.5981000000000002E-2</v>
      </c>
      <c r="M71" s="17">
        <v>28</v>
      </c>
      <c r="N71" s="17" t="s">
        <v>73</v>
      </c>
      <c r="O71" s="17">
        <v>5.93</v>
      </c>
      <c r="P71" s="17">
        <v>5.93</v>
      </c>
      <c r="Q71" s="17">
        <v>5.93</v>
      </c>
      <c r="R71" s="17">
        <v>0</v>
      </c>
      <c r="S71" s="17">
        <v>0</v>
      </c>
      <c r="T71" s="17">
        <v>0</v>
      </c>
      <c r="U71" s="17">
        <v>11.25</v>
      </c>
      <c r="V71" s="17">
        <v>0</v>
      </c>
      <c r="W71" s="42">
        <v>19.012499999999999</v>
      </c>
    </row>
    <row r="72" spans="12:23" x14ac:dyDescent="0.25">
      <c r="L72" s="17">
        <v>7.7079999999999996E-2</v>
      </c>
      <c r="M72" s="17">
        <v>33</v>
      </c>
      <c r="N72" s="17" t="s">
        <v>73</v>
      </c>
      <c r="O72" s="17">
        <v>5.93</v>
      </c>
      <c r="P72" s="17">
        <v>5.93</v>
      </c>
      <c r="Q72" s="17">
        <v>5.93</v>
      </c>
      <c r="R72" s="17">
        <v>0</v>
      </c>
      <c r="S72" s="17">
        <v>0</v>
      </c>
      <c r="T72" s="17">
        <v>0</v>
      </c>
      <c r="U72" s="17">
        <v>8.4375</v>
      </c>
      <c r="V72" s="17">
        <v>0</v>
      </c>
      <c r="W72" s="42">
        <v>20.571870000000001</v>
      </c>
    </row>
    <row r="73" spans="12:23" x14ac:dyDescent="0.25">
      <c r="L73" s="17">
        <v>6.5640000000000004E-2</v>
      </c>
      <c r="M73" s="17">
        <v>42</v>
      </c>
      <c r="N73" s="17" t="s">
        <v>73</v>
      </c>
      <c r="O73" s="17">
        <v>5.93</v>
      </c>
      <c r="P73" s="17">
        <v>5.93</v>
      </c>
      <c r="Q73" s="17">
        <v>5.93</v>
      </c>
      <c r="R73" s="17">
        <v>0</v>
      </c>
      <c r="S73" s="17">
        <v>0</v>
      </c>
      <c r="T73" s="17">
        <v>0</v>
      </c>
      <c r="U73" s="17">
        <v>5.625</v>
      </c>
      <c r="V73" s="17">
        <v>0</v>
      </c>
      <c r="W73" s="42">
        <v>22.131250000000001</v>
      </c>
    </row>
    <row r="74" spans="12:23" x14ac:dyDescent="0.25">
      <c r="L74" s="17">
        <v>5.2046000000000002E-2</v>
      </c>
      <c r="M74" s="17">
        <v>43</v>
      </c>
      <c r="N74" s="17" t="s">
        <v>73</v>
      </c>
      <c r="O74" s="17">
        <v>5.93</v>
      </c>
      <c r="P74" s="17">
        <v>5.93</v>
      </c>
      <c r="Q74" s="17">
        <v>5.93</v>
      </c>
      <c r="R74" s="17">
        <v>0</v>
      </c>
      <c r="S74" s="17">
        <v>0</v>
      </c>
      <c r="T74" s="17">
        <v>0</v>
      </c>
      <c r="U74" s="17">
        <v>2.8125</v>
      </c>
      <c r="V74" s="17">
        <v>0</v>
      </c>
      <c r="W74" s="42">
        <v>23.690619999999999</v>
      </c>
    </row>
    <row r="75" spans="12:23" x14ac:dyDescent="0.25">
      <c r="L75" s="17">
        <v>3.6755000000000003E-2</v>
      </c>
      <c r="M75" s="17" t="s">
        <v>74</v>
      </c>
      <c r="N75" s="17" t="s">
        <v>73</v>
      </c>
      <c r="O75" s="17">
        <v>1453.87</v>
      </c>
      <c r="P75" s="17">
        <v>1453.87</v>
      </c>
      <c r="Q75" s="17">
        <v>1453.87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3">
        <v>25.25</v>
      </c>
    </row>
    <row r="76" spans="12:23" ht="30" x14ac:dyDescent="0.25">
      <c r="L76" s="17">
        <v>2.0275999999999999E-2</v>
      </c>
      <c r="M76" s="17" t="s">
        <v>75</v>
      </c>
      <c r="N76" s="17" t="s">
        <v>73</v>
      </c>
      <c r="O76" s="17">
        <v>10.42</v>
      </c>
      <c r="P76" s="17">
        <v>10.42</v>
      </c>
      <c r="Q76" s="17">
        <v>10.42</v>
      </c>
      <c r="R76" s="17">
        <v>0</v>
      </c>
      <c r="S76" s="17">
        <v>0</v>
      </c>
      <c r="T76" s="17">
        <v>0</v>
      </c>
      <c r="U76" s="17">
        <v>45</v>
      </c>
      <c r="V76" s="17">
        <v>0</v>
      </c>
      <c r="W76" s="17">
        <v>0.3</v>
      </c>
    </row>
  </sheetData>
  <mergeCells count="2">
    <mergeCell ref="J4:L4"/>
    <mergeCell ref="J5:L5"/>
  </mergeCells>
  <conditionalFormatting sqref="K8:K24">
    <cfRule type="cellIs" dxfId="7" priority="4" operator="equal">
      <formula>1</formula>
    </cfRule>
  </conditionalFormatting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93357-FCB5-40CB-8C97-51111356E5DA}">
  <dimension ref="C1:T72"/>
  <sheetViews>
    <sheetView zoomScaleNormal="100" workbookViewId="0">
      <selection activeCell="I9" sqref="I9"/>
    </sheetView>
  </sheetViews>
  <sheetFormatPr defaultRowHeight="15" x14ac:dyDescent="0.25"/>
  <cols>
    <col min="4" max="4" width="14.42578125" customWidth="1"/>
    <col min="5" max="5" width="12.85546875" customWidth="1"/>
    <col min="6" max="6" width="14.5703125" customWidth="1"/>
    <col min="7" max="7" width="16.5703125" customWidth="1"/>
    <col min="8" max="9" width="16.42578125" customWidth="1"/>
    <col min="10" max="10" width="12" customWidth="1"/>
    <col min="11" max="11" width="14.5703125" customWidth="1"/>
    <col min="12" max="12" width="10.5703125" customWidth="1"/>
    <col min="14" max="14" width="15.140625" bestFit="1" customWidth="1"/>
  </cols>
  <sheetData>
    <row r="1" spans="3:20" x14ac:dyDescent="0.25">
      <c r="C1" t="s">
        <v>40</v>
      </c>
    </row>
    <row r="2" spans="3:20" x14ac:dyDescent="0.25">
      <c r="C2" t="s">
        <v>39</v>
      </c>
    </row>
    <row r="3" spans="3:20" x14ac:dyDescent="0.25">
      <c r="C3" t="s">
        <v>44</v>
      </c>
    </row>
    <row r="4" spans="3:20" x14ac:dyDescent="0.25">
      <c r="C4" s="2" t="s">
        <v>45</v>
      </c>
      <c r="D4" s="2"/>
      <c r="E4" s="2"/>
      <c r="F4" s="2"/>
      <c r="G4" s="2"/>
      <c r="H4" s="2"/>
      <c r="I4" s="2"/>
      <c r="J4" s="45" t="s">
        <v>14</v>
      </c>
      <c r="K4" s="45"/>
      <c r="L4" s="45"/>
      <c r="M4" s="2" t="s">
        <v>78</v>
      </c>
      <c r="N4" s="2" t="s">
        <v>79</v>
      </c>
    </row>
    <row r="5" spans="3:20" ht="43.5" customHeight="1" x14ac:dyDescent="0.25">
      <c r="C5" s="3"/>
      <c r="D5" s="4" t="s">
        <v>20</v>
      </c>
      <c r="E5" s="4" t="s">
        <v>30</v>
      </c>
      <c r="F5" s="4" t="s">
        <v>29</v>
      </c>
      <c r="G5" s="4" t="s">
        <v>19</v>
      </c>
      <c r="H5" s="4" t="s">
        <v>18</v>
      </c>
      <c r="I5" s="30" t="s">
        <v>19</v>
      </c>
      <c r="J5" s="50" t="s">
        <v>53</v>
      </c>
      <c r="K5" s="51"/>
      <c r="L5" s="52"/>
      <c r="M5" s="3"/>
      <c r="N5" s="3"/>
    </row>
    <row r="6" spans="3:20" ht="18" x14ac:dyDescent="0.25">
      <c r="C6" s="3" t="s">
        <v>2</v>
      </c>
      <c r="D6" s="3" t="s">
        <v>0</v>
      </c>
      <c r="E6" s="3" t="s">
        <v>1</v>
      </c>
      <c r="F6" s="3" t="s">
        <v>47</v>
      </c>
      <c r="G6" s="3" t="s">
        <v>16</v>
      </c>
      <c r="H6" s="3" t="s">
        <v>17</v>
      </c>
      <c r="I6" s="3" t="s">
        <v>49</v>
      </c>
      <c r="J6" s="5" t="s">
        <v>36</v>
      </c>
      <c r="K6" s="5" t="s">
        <v>11</v>
      </c>
      <c r="L6" s="5" t="s">
        <v>10</v>
      </c>
      <c r="M6" s="3" t="s">
        <v>24</v>
      </c>
      <c r="N6" s="3" t="s">
        <v>26</v>
      </c>
    </row>
    <row r="7" spans="3:20" x14ac:dyDescent="0.25">
      <c r="C7" s="3" t="s">
        <v>4</v>
      </c>
      <c r="D7" s="33" t="s">
        <v>3</v>
      </c>
      <c r="E7" s="3" t="s">
        <v>5</v>
      </c>
      <c r="F7" s="3" t="s">
        <v>3</v>
      </c>
      <c r="G7" s="3" t="s">
        <v>15</v>
      </c>
      <c r="H7" s="3" t="s">
        <v>7</v>
      </c>
      <c r="I7" s="3" t="s">
        <v>15</v>
      </c>
      <c r="J7" s="3"/>
      <c r="K7" s="3"/>
      <c r="L7" s="3"/>
      <c r="M7" s="3" t="s">
        <v>15</v>
      </c>
      <c r="N7" s="3" t="s">
        <v>15</v>
      </c>
    </row>
    <row r="8" spans="3:20" x14ac:dyDescent="0.25">
      <c r="C8" s="3">
        <v>1</v>
      </c>
      <c r="D8" s="33">
        <v>0</v>
      </c>
      <c r="E8" s="3">
        <v>1</v>
      </c>
      <c r="F8" s="33">
        <v>3.68</v>
      </c>
      <c r="G8" s="3">
        <v>0</v>
      </c>
      <c r="H8" s="33">
        <v>4</v>
      </c>
      <c r="I8" s="29">
        <f>H8/(F8/2)</f>
        <v>2.1739130434782608</v>
      </c>
      <c r="J8" s="38">
        <v>0</v>
      </c>
      <c r="K8" s="6" cm="1">
        <f t="array" ref="K8">J8/MAX(ABS($J$8:$J$24))</f>
        <v>0</v>
      </c>
      <c r="L8" s="6">
        <f>K8^2</f>
        <v>0</v>
      </c>
      <c r="M8" s="8">
        <f>L8*H8/(F8/2)</f>
        <v>0</v>
      </c>
      <c r="N8" s="12">
        <f>M25/L25</f>
        <v>1.8586956521739129</v>
      </c>
    </row>
    <row r="9" spans="3:20" x14ac:dyDescent="0.25">
      <c r="C9" s="3">
        <v>2</v>
      </c>
      <c r="D9" s="42">
        <v>2.6875</v>
      </c>
      <c r="E9" s="3">
        <v>2</v>
      </c>
      <c r="F9" s="33">
        <v>3.68</v>
      </c>
      <c r="G9" s="3">
        <v>0</v>
      </c>
      <c r="H9" s="33">
        <v>6.84</v>
      </c>
      <c r="I9" s="29">
        <f t="shared" ref="I9:I16" si="0">H9/(F8/2+F9/2)</f>
        <v>1.8586956521739129</v>
      </c>
      <c r="J9" s="39">
        <v>-2.2415999999999998E-2</v>
      </c>
      <c r="K9" s="6" cm="1">
        <f t="array" ref="K9">J9/MAX(ABS($J$8:$J$24))</f>
        <v>-0.19347989331676116</v>
      </c>
      <c r="L9" s="6">
        <f t="shared" ref="L9:L24" si="1">K9^2</f>
        <v>3.7434469117865278E-2</v>
      </c>
      <c r="M9" s="8">
        <f>L9*H9/(F8/2+F9/2)</f>
        <v>6.957928499081481E-2</v>
      </c>
    </row>
    <row r="10" spans="3:20" x14ac:dyDescent="0.25">
      <c r="C10" s="3">
        <v>3</v>
      </c>
      <c r="D10" s="42">
        <v>5.0750000000000002</v>
      </c>
      <c r="E10" s="3">
        <v>3</v>
      </c>
      <c r="F10" s="33">
        <v>3.68</v>
      </c>
      <c r="G10" s="3">
        <v>0</v>
      </c>
      <c r="H10" s="33">
        <v>6.84</v>
      </c>
      <c r="I10" s="29">
        <f t="shared" si="0"/>
        <v>1.8586956521739129</v>
      </c>
      <c r="J10" s="39">
        <v>-4.3895000000000003E-2</v>
      </c>
      <c r="K10" s="6" cm="1">
        <f t="array" ref="K10">J10/MAX(ABS($J$8:$J$24))</f>
        <v>-0.37887223042198576</v>
      </c>
      <c r="L10" s="6">
        <f t="shared" si="1"/>
        <v>0.14354416698493028</v>
      </c>
      <c r="M10" s="8">
        <f t="shared" ref="M10:M21" si="2">L10*H10/(F9/2+F10/2)</f>
        <v>0.26680491906981602</v>
      </c>
      <c r="N10" s="31" t="s">
        <v>51</v>
      </c>
      <c r="O10" s="25" t="s">
        <v>38</v>
      </c>
      <c r="P10" s="25"/>
      <c r="T10" s="1"/>
    </row>
    <row r="11" spans="3:20" x14ac:dyDescent="0.25">
      <c r="C11" s="3">
        <v>4</v>
      </c>
      <c r="D11" s="42">
        <v>7.4625000000000004</v>
      </c>
      <c r="E11" s="3">
        <v>4</v>
      </c>
      <c r="F11" s="33">
        <v>3.68</v>
      </c>
      <c r="G11" s="3">
        <v>0</v>
      </c>
      <c r="H11" s="33">
        <v>6.84</v>
      </c>
      <c r="I11" s="29">
        <f t="shared" si="0"/>
        <v>1.8586956521739129</v>
      </c>
      <c r="J11" s="39">
        <v>-6.3695000000000002E-2</v>
      </c>
      <c r="K11" s="6" cm="1">
        <f t="array" ref="K11">J11/MAX(ABS($J$8:$J$24))</f>
        <v>-0.54977256445445677</v>
      </c>
      <c r="L11" s="6">
        <f t="shared" si="1"/>
        <v>0.30224987262682984</v>
      </c>
      <c r="M11" s="8">
        <f t="shared" si="2"/>
        <v>0.56179052412160757</v>
      </c>
      <c r="N11" s="26">
        <f>F25/3</f>
        <v>19.626666666666669</v>
      </c>
      <c r="O11" s="26"/>
      <c r="P11" s="25" t="s">
        <v>32</v>
      </c>
      <c r="T11" s="1"/>
    </row>
    <row r="12" spans="3:20" x14ac:dyDescent="0.25">
      <c r="C12" s="3">
        <v>5</v>
      </c>
      <c r="D12" s="42">
        <v>9.85</v>
      </c>
      <c r="E12" s="3">
        <v>5</v>
      </c>
      <c r="F12" s="33">
        <v>3.68</v>
      </c>
      <c r="G12" s="3">
        <v>0</v>
      </c>
      <c r="H12" s="33">
        <v>6.84</v>
      </c>
      <c r="I12" s="29">
        <f t="shared" si="0"/>
        <v>1.8586956521739129</v>
      </c>
      <c r="J12" s="39">
        <v>-8.1091999999999997E-2</v>
      </c>
      <c r="K12" s="6" cm="1">
        <f t="array" ref="K12">J12/MAX(ABS($J$8:$J$24))</f>
        <v>-0.69993181249298697</v>
      </c>
      <c r="L12" s="6">
        <f t="shared" si="1"/>
        <v>0.48990454213971785</v>
      </c>
      <c r="M12" s="8">
        <f t="shared" si="2"/>
        <v>0.91058344245534506</v>
      </c>
      <c r="N12" s="26">
        <f>H13+H14+H15+H16+H17+H18</f>
        <v>41.040000000000006</v>
      </c>
      <c r="O12" s="25">
        <f>F13+F14+F15+F16+F17</f>
        <v>18.400000000000002</v>
      </c>
      <c r="P12" s="25" t="s">
        <v>43</v>
      </c>
      <c r="T12" s="1"/>
    </row>
    <row r="13" spans="3:20" x14ac:dyDescent="0.25">
      <c r="C13" s="3">
        <v>6</v>
      </c>
      <c r="D13" s="42">
        <v>12.237500000000001</v>
      </c>
      <c r="E13" s="32">
        <v>6</v>
      </c>
      <c r="F13" s="33">
        <v>3.68</v>
      </c>
      <c r="G13" s="3">
        <v>0</v>
      </c>
      <c r="H13" s="33">
        <v>6.84</v>
      </c>
      <c r="I13" s="29">
        <f t="shared" si="0"/>
        <v>1.8586956521739129</v>
      </c>
      <c r="J13" s="39">
        <v>-9.5452999999999996E-2</v>
      </c>
      <c r="K13" s="6" cm="1">
        <f t="array" ref="K13">J13/MAX(ABS($J$8:$J$24))</f>
        <v>-0.82388634264653837</v>
      </c>
      <c r="L13" s="6">
        <f t="shared" si="1"/>
        <v>0.67878870559948923</v>
      </c>
      <c r="M13" s="8">
        <f t="shared" si="2"/>
        <v>1.2616616158425287</v>
      </c>
      <c r="N13" s="27">
        <f>N12/N11</f>
        <v>2.0910326086956523</v>
      </c>
      <c r="O13" s="25"/>
      <c r="P13" s="25"/>
      <c r="T13" s="1"/>
    </row>
    <row r="14" spans="3:20" x14ac:dyDescent="0.25">
      <c r="C14" s="3">
        <v>7</v>
      </c>
      <c r="D14" s="42">
        <v>14.625</v>
      </c>
      <c r="E14" s="32">
        <v>7</v>
      </c>
      <c r="F14" s="33">
        <v>3.68</v>
      </c>
      <c r="G14" s="3">
        <v>0</v>
      </c>
      <c r="H14" s="33">
        <v>6.84</v>
      </c>
      <c r="I14" s="29">
        <f t="shared" si="0"/>
        <v>1.8586956521739129</v>
      </c>
      <c r="J14" s="39">
        <v>-0.106264</v>
      </c>
      <c r="K14" s="6" cm="1">
        <f t="array" ref="K14">J14/MAX(ABS($J$8:$J$24))</f>
        <v>-0.91719965129426795</v>
      </c>
      <c r="L14" s="6">
        <f t="shared" si="1"/>
        <v>0.84125520033432677</v>
      </c>
      <c r="M14" s="8">
        <f t="shared" si="2"/>
        <v>1.5636373832301074</v>
      </c>
      <c r="T14" s="1"/>
    </row>
    <row r="15" spans="3:20" x14ac:dyDescent="0.25">
      <c r="C15" s="3">
        <v>8</v>
      </c>
      <c r="D15" s="42">
        <v>17.012499999999999</v>
      </c>
      <c r="E15" s="32">
        <v>8</v>
      </c>
      <c r="F15" s="33">
        <v>3.68</v>
      </c>
      <c r="G15" s="3">
        <v>0</v>
      </c>
      <c r="H15" s="33">
        <v>6.84</v>
      </c>
      <c r="I15" s="29">
        <f t="shared" si="0"/>
        <v>1.8586956521739129</v>
      </c>
      <c r="J15" s="39">
        <v>-0.11314299999999999</v>
      </c>
      <c r="K15" s="6" cm="1">
        <f t="array" ref="K15">J15/MAX(ABS($J$8:$J$24))</f>
        <v>-0.97657457037554907</v>
      </c>
      <c r="L15" s="6">
        <f t="shared" si="1"/>
        <v>0.95369789150418827</v>
      </c>
      <c r="M15" s="8">
        <f t="shared" si="2"/>
        <v>1.7726341244262629</v>
      </c>
      <c r="T15" s="1"/>
    </row>
    <row r="16" spans="3:20" x14ac:dyDescent="0.25">
      <c r="C16" s="3">
        <v>9</v>
      </c>
      <c r="D16" s="42">
        <v>19.399999999999999</v>
      </c>
      <c r="E16" s="32">
        <v>9</v>
      </c>
      <c r="F16" s="33">
        <v>3.68</v>
      </c>
      <c r="G16" s="3">
        <v>0</v>
      </c>
      <c r="H16" s="33">
        <v>6.84</v>
      </c>
      <c r="I16" s="29">
        <f t="shared" si="0"/>
        <v>1.8586956521739129</v>
      </c>
      <c r="J16" s="39">
        <v>-0.115857</v>
      </c>
      <c r="K16" s="6" cm="1">
        <f t="array" ref="K16">J16/MAX(ABS($J$8:$J$24))</f>
        <v>-1</v>
      </c>
      <c r="L16" s="6">
        <f t="shared" si="1"/>
        <v>1</v>
      </c>
      <c r="M16" s="8">
        <f t="shared" si="2"/>
        <v>1.8586956521739129</v>
      </c>
      <c r="T16" s="1"/>
    </row>
    <row r="17" spans="3:20" x14ac:dyDescent="0.25">
      <c r="C17" s="3">
        <v>10</v>
      </c>
      <c r="D17" s="42">
        <v>21.787500000000001</v>
      </c>
      <c r="E17" s="32">
        <v>10</v>
      </c>
      <c r="F17" s="33">
        <v>3.68</v>
      </c>
      <c r="G17" s="3">
        <v>0</v>
      </c>
      <c r="H17" s="33">
        <v>6.84</v>
      </c>
      <c r="I17" s="29">
        <f t="shared" ref="I17:I22" si="3">H17/(F16/2+F17/2)</f>
        <v>1.8586956521739129</v>
      </c>
      <c r="J17" s="39">
        <v>-0.114326</v>
      </c>
      <c r="K17" s="6" cm="1">
        <f t="array" ref="K17">J17/MAX(ABS($J$8:$J$24))</f>
        <v>-0.98678543376748917</v>
      </c>
      <c r="L17" s="6">
        <f t="shared" si="1"/>
        <v>0.97374549229569174</v>
      </c>
      <c r="M17" s="8">
        <f t="shared" si="2"/>
        <v>1.8098965128539486</v>
      </c>
      <c r="T17" s="1"/>
    </row>
    <row r="18" spans="3:20" x14ac:dyDescent="0.25">
      <c r="C18" s="3">
        <v>11</v>
      </c>
      <c r="D18" s="42">
        <v>24.175000000000001</v>
      </c>
      <c r="E18" s="3">
        <v>11</v>
      </c>
      <c r="F18" s="33">
        <v>3.68</v>
      </c>
      <c r="G18" s="3">
        <v>0</v>
      </c>
      <c r="H18" s="33">
        <v>6.84</v>
      </c>
      <c r="I18" s="29">
        <f t="shared" si="3"/>
        <v>1.8586956521739129</v>
      </c>
      <c r="J18" s="39">
        <v>-0.108625</v>
      </c>
      <c r="K18" s="6" cm="1">
        <f t="array" ref="K18">J18/MAX(ABS($J$8:$J$24))</f>
        <v>-0.93757822142813985</v>
      </c>
      <c r="L18" s="6">
        <f t="shared" si="1"/>
        <v>0.87905292129635404</v>
      </c>
      <c r="M18" s="8">
        <f t="shared" si="2"/>
        <v>1.6338918428443101</v>
      </c>
      <c r="T18" s="1"/>
    </row>
    <row r="19" spans="3:20" x14ac:dyDescent="0.25">
      <c r="C19" s="3">
        <v>12</v>
      </c>
      <c r="D19" s="42">
        <v>26.5625</v>
      </c>
      <c r="E19" s="3">
        <v>12</v>
      </c>
      <c r="F19" s="33">
        <v>3.68</v>
      </c>
      <c r="G19" s="3">
        <v>0</v>
      </c>
      <c r="H19" s="33">
        <v>6.84</v>
      </c>
      <c r="I19" s="29">
        <f t="shared" si="3"/>
        <v>1.8586956521739129</v>
      </c>
      <c r="J19" s="39">
        <v>-9.8982000000000001E-2</v>
      </c>
      <c r="K19" s="6" cm="1">
        <f t="array" ref="K19">J19/MAX(ABS($J$8:$J$24))</f>
        <v>-0.85434630622232577</v>
      </c>
      <c r="L19" s="6">
        <f t="shared" si="1"/>
        <v>0.72990761095573209</v>
      </c>
      <c r="M19" s="8">
        <f t="shared" si="2"/>
        <v>1.3566761029720671</v>
      </c>
      <c r="T19" s="1"/>
    </row>
    <row r="20" spans="3:20" x14ac:dyDescent="0.25">
      <c r="C20" s="3">
        <v>13</v>
      </c>
      <c r="D20" s="42">
        <v>28.95</v>
      </c>
      <c r="E20" s="3">
        <v>13</v>
      </c>
      <c r="F20" s="33">
        <v>3.68</v>
      </c>
      <c r="G20" s="3">
        <v>0</v>
      </c>
      <c r="H20" s="33">
        <v>6.84</v>
      </c>
      <c r="I20" s="29">
        <f t="shared" si="3"/>
        <v>1.8586956521739129</v>
      </c>
      <c r="J20" s="39">
        <v>-8.5766999999999996E-2</v>
      </c>
      <c r="K20" s="6" cm="1">
        <f t="array" ref="K20">J20/MAX(ABS($J$8:$J$24))</f>
        <v>-0.74028328025065382</v>
      </c>
      <c r="L20" s="6">
        <f t="shared" si="1"/>
        <v>0.54801933501866806</v>
      </c>
      <c r="M20" s="8">
        <f t="shared" si="2"/>
        <v>1.0186011553064374</v>
      </c>
      <c r="T20" s="1"/>
    </row>
    <row r="21" spans="3:20" x14ac:dyDescent="0.25">
      <c r="C21" s="3">
        <v>14</v>
      </c>
      <c r="D21" s="42">
        <v>31.337499999999999</v>
      </c>
      <c r="E21" s="3">
        <v>14</v>
      </c>
      <c r="F21" s="33">
        <v>3.68</v>
      </c>
      <c r="G21" s="3">
        <v>0</v>
      </c>
      <c r="H21" s="33">
        <v>6.84</v>
      </c>
      <c r="I21" s="29">
        <f t="shared" si="3"/>
        <v>1.8586956521739129</v>
      </c>
      <c r="J21" s="39">
        <v>-6.9473999999999994E-2</v>
      </c>
      <c r="K21" s="6" cm="1">
        <f t="array" ref="K21">J21/MAX(ABS($J$8:$J$24))</f>
        <v>-0.59965302053393399</v>
      </c>
      <c r="L21" s="6">
        <f t="shared" si="1"/>
        <v>0.35958374503547064</v>
      </c>
      <c r="M21" s="8">
        <f t="shared" si="2"/>
        <v>0.6683567434898422</v>
      </c>
      <c r="T21" s="1"/>
    </row>
    <row r="22" spans="3:20" x14ac:dyDescent="0.25">
      <c r="C22" s="3">
        <v>15</v>
      </c>
      <c r="D22" s="42">
        <v>33.725000000000001</v>
      </c>
      <c r="E22" s="3">
        <v>15</v>
      </c>
      <c r="F22" s="33">
        <v>3.68</v>
      </c>
      <c r="G22" s="3">
        <v>0</v>
      </c>
      <c r="H22" s="33">
        <v>6.84</v>
      </c>
      <c r="I22" s="29">
        <f t="shared" si="3"/>
        <v>1.8586956521739129</v>
      </c>
      <c r="J22" s="39">
        <v>-5.0707000000000002E-2</v>
      </c>
      <c r="K22" s="6" cm="1">
        <f t="array" ref="K22">J22/MAX(ABS($J$8:$J$24))</f>
        <v>-0.43766885039315712</v>
      </c>
      <c r="L22" s="6">
        <f>K22^2</f>
        <v>0.19155402260446774</v>
      </c>
      <c r="M22" s="8">
        <f>L22*H22/(F21/2+F22/2)</f>
        <v>0.35604062897134764</v>
      </c>
      <c r="T22" s="1"/>
    </row>
    <row r="23" spans="3:20" x14ac:dyDescent="0.25">
      <c r="C23" s="3">
        <v>16</v>
      </c>
      <c r="D23" s="42">
        <v>36.112499999999997</v>
      </c>
      <c r="E23" s="3">
        <v>16</v>
      </c>
      <c r="F23" s="33">
        <v>3.68</v>
      </c>
      <c r="G23" s="3">
        <v>0</v>
      </c>
      <c r="H23" s="33">
        <v>6.84</v>
      </c>
      <c r="I23" s="29">
        <f>H23/(F22/2+F23/2)</f>
        <v>1.8586956521739129</v>
      </c>
      <c r="J23" s="39">
        <v>-3.0157E-2</v>
      </c>
      <c r="K23" s="6" cm="1">
        <f t="array" ref="K23">J23/MAX(ABS($J$8:$J$24))</f>
        <v>-0.26029501885945605</v>
      </c>
      <c r="L23" s="6">
        <f t="shared" si="1"/>
        <v>6.7753496843044575E-2</v>
      </c>
      <c r="M23" s="8">
        <f>L23*H23/(F22/2+F23/2)</f>
        <v>0.12593313000174589</v>
      </c>
      <c r="T23" s="1"/>
    </row>
    <row r="24" spans="3:20" x14ac:dyDescent="0.25">
      <c r="C24" s="3">
        <v>17</v>
      </c>
      <c r="D24" s="18">
        <v>38.5</v>
      </c>
      <c r="E24" s="3" t="s">
        <v>48</v>
      </c>
      <c r="F24" s="3" t="s">
        <v>48</v>
      </c>
      <c r="G24" s="3">
        <v>0</v>
      </c>
      <c r="H24" s="33">
        <v>4</v>
      </c>
      <c r="I24" s="29">
        <f>H24/(F23/2)</f>
        <v>2.1739130434782608</v>
      </c>
      <c r="J24" s="39">
        <v>0</v>
      </c>
      <c r="K24" s="6" cm="1">
        <f t="array" ref="K24">J24/MAX(ABS($J$8:$J$24))</f>
        <v>0</v>
      </c>
      <c r="L24" s="6">
        <f t="shared" si="1"/>
        <v>0</v>
      </c>
      <c r="M24" s="8">
        <f>L24*H24/(F23/2)</f>
        <v>0</v>
      </c>
      <c r="T24" s="1"/>
    </row>
    <row r="25" spans="3:20" x14ac:dyDescent="0.25">
      <c r="C25" s="3"/>
      <c r="D25" s="3"/>
      <c r="E25" s="3" t="s">
        <v>52</v>
      </c>
      <c r="F25" s="3">
        <f>SUM(F8:F23)</f>
        <v>58.88</v>
      </c>
      <c r="G25" s="3" t="s">
        <v>41</v>
      </c>
      <c r="H25" s="28">
        <f>SUM(H8:H24)</f>
        <v>110.60000000000004</v>
      </c>
      <c r="I25" s="28"/>
      <c r="J25" s="3"/>
      <c r="K25" s="3" t="s">
        <v>21</v>
      </c>
      <c r="L25" s="11">
        <f>SUM(L8:L24)</f>
        <v>8.1964914723567759</v>
      </c>
      <c r="M25" s="12">
        <f>SUM(M8:M24)</f>
        <v>15.234783062750093</v>
      </c>
      <c r="T25" s="1"/>
    </row>
    <row r="26" spans="3:20" x14ac:dyDescent="0.25">
      <c r="C26" s="2"/>
      <c r="D26" s="2"/>
      <c r="E26" s="2"/>
      <c r="F26" s="2"/>
      <c r="G26" s="3" t="s">
        <v>42</v>
      </c>
      <c r="H26" s="28">
        <f>H25*9.806/1000</f>
        <v>1.0845436000000002</v>
      </c>
      <c r="I26" s="21"/>
      <c r="J26" s="2"/>
      <c r="K26" s="2"/>
      <c r="L26" s="2"/>
      <c r="M26" s="2"/>
    </row>
    <row r="28" spans="3:20" x14ac:dyDescent="0.25">
      <c r="C28" t="s">
        <v>50</v>
      </c>
      <c r="O28" s="42"/>
      <c r="Q28" s="39"/>
    </row>
    <row r="29" spans="3:20" ht="18" x14ac:dyDescent="0.25">
      <c r="C29" s="3" t="s">
        <v>2</v>
      </c>
      <c r="D29" s="3" t="s">
        <v>0</v>
      </c>
      <c r="E29" s="3" t="s">
        <v>1</v>
      </c>
      <c r="F29" s="3" t="s">
        <v>47</v>
      </c>
      <c r="G29" s="3" t="s">
        <v>17</v>
      </c>
      <c r="H29" s="3" t="s">
        <v>49</v>
      </c>
      <c r="I29" s="5" t="s">
        <v>11</v>
      </c>
      <c r="J29" s="3" t="s">
        <v>24</v>
      </c>
      <c r="O29" s="42"/>
      <c r="Q29" s="39"/>
    </row>
    <row r="30" spans="3:20" x14ac:dyDescent="0.25">
      <c r="C30" s="3" t="s">
        <v>4</v>
      </c>
      <c r="D30" s="3" t="s">
        <v>3</v>
      </c>
      <c r="E30" s="3" t="s">
        <v>5</v>
      </c>
      <c r="F30" s="3" t="s">
        <v>3</v>
      </c>
      <c r="G30" s="3" t="s">
        <v>7</v>
      </c>
      <c r="H30" s="3" t="s">
        <v>15</v>
      </c>
      <c r="I30" s="3" t="s">
        <v>48</v>
      </c>
      <c r="J30" s="3" t="s">
        <v>15</v>
      </c>
      <c r="O30" s="42"/>
      <c r="Q30" s="39"/>
    </row>
    <row r="31" spans="3:20" x14ac:dyDescent="0.25">
      <c r="C31" s="3">
        <f t="shared" ref="C31:F40" si="4">C8</f>
        <v>1</v>
      </c>
      <c r="D31" s="3">
        <f t="shared" si="4"/>
        <v>0</v>
      </c>
      <c r="E31" s="3">
        <f t="shared" si="4"/>
        <v>1</v>
      </c>
      <c r="F31" s="3">
        <f t="shared" si="4"/>
        <v>3.68</v>
      </c>
      <c r="G31" s="3">
        <f t="shared" ref="G31:H40" si="5">H8</f>
        <v>4</v>
      </c>
      <c r="H31" s="8">
        <f t="shared" si="5"/>
        <v>2.1739130434782608</v>
      </c>
      <c r="I31" s="6">
        <f t="shared" ref="I31:I40" si="6">K8</f>
        <v>0</v>
      </c>
      <c r="J31" s="8">
        <f t="shared" ref="J31:J40" si="7">M8</f>
        <v>0</v>
      </c>
      <c r="N31" s="4"/>
      <c r="O31" s="42"/>
      <c r="Q31" s="39"/>
    </row>
    <row r="32" spans="3:20" x14ac:dyDescent="0.25">
      <c r="C32" s="3">
        <f t="shared" si="4"/>
        <v>2</v>
      </c>
      <c r="D32" s="3">
        <f t="shared" si="4"/>
        <v>2.6875</v>
      </c>
      <c r="E32" s="3">
        <f t="shared" si="4"/>
        <v>2</v>
      </c>
      <c r="F32" s="3">
        <f t="shared" si="4"/>
        <v>3.68</v>
      </c>
      <c r="G32" s="3">
        <f t="shared" si="5"/>
        <v>6.84</v>
      </c>
      <c r="H32" s="8">
        <f t="shared" si="5"/>
        <v>1.8586956521739129</v>
      </c>
      <c r="I32" s="6">
        <f t="shared" si="6"/>
        <v>-0.19347989331676116</v>
      </c>
      <c r="J32" s="8">
        <f t="shared" si="7"/>
        <v>6.957928499081481E-2</v>
      </c>
      <c r="N32" s="4"/>
      <c r="O32" s="42"/>
      <c r="Q32" s="39"/>
    </row>
    <row r="33" spans="3:18" x14ac:dyDescent="0.25">
      <c r="C33" s="3">
        <f t="shared" si="4"/>
        <v>3</v>
      </c>
      <c r="D33" s="3">
        <f t="shared" si="4"/>
        <v>5.0750000000000002</v>
      </c>
      <c r="E33" s="3">
        <f t="shared" si="4"/>
        <v>3</v>
      </c>
      <c r="F33" s="3">
        <f t="shared" si="4"/>
        <v>3.68</v>
      </c>
      <c r="G33" s="3">
        <f t="shared" si="5"/>
        <v>6.84</v>
      </c>
      <c r="H33" s="8">
        <f t="shared" si="5"/>
        <v>1.8586956521739129</v>
      </c>
      <c r="I33" s="6">
        <f t="shared" si="6"/>
        <v>-0.37887223042198576</v>
      </c>
      <c r="J33" s="8">
        <f t="shared" si="7"/>
        <v>0.26680491906981602</v>
      </c>
      <c r="N33" s="4"/>
      <c r="O33" s="42"/>
      <c r="Q33" s="39"/>
    </row>
    <row r="34" spans="3:18" x14ac:dyDescent="0.25">
      <c r="C34" s="3">
        <f t="shared" si="4"/>
        <v>4</v>
      </c>
      <c r="D34" s="3">
        <f t="shared" si="4"/>
        <v>7.4625000000000004</v>
      </c>
      <c r="E34" s="3">
        <f t="shared" si="4"/>
        <v>4</v>
      </c>
      <c r="F34" s="3">
        <f t="shared" si="4"/>
        <v>3.68</v>
      </c>
      <c r="G34" s="3">
        <f t="shared" si="5"/>
        <v>6.84</v>
      </c>
      <c r="H34" s="8">
        <f t="shared" si="5"/>
        <v>1.8586956521739129</v>
      </c>
      <c r="I34" s="6">
        <f t="shared" si="6"/>
        <v>-0.54977256445445677</v>
      </c>
      <c r="J34" s="8">
        <f t="shared" si="7"/>
        <v>0.56179052412160757</v>
      </c>
      <c r="N34" s="4"/>
      <c r="O34" s="42"/>
      <c r="Q34" s="39"/>
    </row>
    <row r="35" spans="3:18" x14ac:dyDescent="0.25">
      <c r="C35" s="3">
        <f t="shared" si="4"/>
        <v>5</v>
      </c>
      <c r="D35" s="3">
        <f t="shared" si="4"/>
        <v>9.85</v>
      </c>
      <c r="E35" s="3">
        <f t="shared" si="4"/>
        <v>5</v>
      </c>
      <c r="F35" s="3">
        <f t="shared" si="4"/>
        <v>3.68</v>
      </c>
      <c r="G35" s="3">
        <f t="shared" si="5"/>
        <v>6.84</v>
      </c>
      <c r="H35" s="8">
        <f t="shared" si="5"/>
        <v>1.8586956521739129</v>
      </c>
      <c r="I35" s="6">
        <f t="shared" si="6"/>
        <v>-0.69993181249298697</v>
      </c>
      <c r="J35" s="8">
        <f t="shared" si="7"/>
        <v>0.91058344245534506</v>
      </c>
      <c r="N35" s="4"/>
      <c r="O35" s="42"/>
      <c r="Q35" s="39"/>
    </row>
    <row r="36" spans="3:18" x14ac:dyDescent="0.25">
      <c r="C36" s="3">
        <f t="shared" si="4"/>
        <v>6</v>
      </c>
      <c r="D36" s="3">
        <f t="shared" si="4"/>
        <v>12.237500000000001</v>
      </c>
      <c r="E36" s="3">
        <f t="shared" si="4"/>
        <v>6</v>
      </c>
      <c r="F36" s="3">
        <f t="shared" si="4"/>
        <v>3.68</v>
      </c>
      <c r="G36" s="3">
        <f t="shared" si="5"/>
        <v>6.84</v>
      </c>
      <c r="H36" s="8">
        <f t="shared" si="5"/>
        <v>1.8586956521739129</v>
      </c>
      <c r="I36" s="6">
        <f t="shared" si="6"/>
        <v>-0.82388634264653837</v>
      </c>
      <c r="J36" s="8">
        <f t="shared" si="7"/>
        <v>1.2616616158425287</v>
      </c>
      <c r="N36" s="4"/>
      <c r="O36" s="42"/>
      <c r="Q36" s="39"/>
    </row>
    <row r="37" spans="3:18" x14ac:dyDescent="0.25">
      <c r="C37" s="3">
        <f t="shared" si="4"/>
        <v>7</v>
      </c>
      <c r="D37" s="3">
        <f t="shared" si="4"/>
        <v>14.625</v>
      </c>
      <c r="E37" s="3">
        <f t="shared" si="4"/>
        <v>7</v>
      </c>
      <c r="F37" s="3">
        <f t="shared" si="4"/>
        <v>3.68</v>
      </c>
      <c r="G37" s="3">
        <f t="shared" si="5"/>
        <v>6.84</v>
      </c>
      <c r="H37" s="8">
        <f t="shared" si="5"/>
        <v>1.8586956521739129</v>
      </c>
      <c r="I37" s="6">
        <f t="shared" si="6"/>
        <v>-0.91719965129426795</v>
      </c>
      <c r="J37" s="8">
        <f t="shared" si="7"/>
        <v>1.5636373832301074</v>
      </c>
      <c r="N37" s="4"/>
      <c r="O37" s="42"/>
      <c r="Q37" s="39"/>
    </row>
    <row r="38" spans="3:18" x14ac:dyDescent="0.25">
      <c r="C38" s="3">
        <f t="shared" si="4"/>
        <v>8</v>
      </c>
      <c r="D38" s="3">
        <f t="shared" si="4"/>
        <v>17.012499999999999</v>
      </c>
      <c r="E38" s="3">
        <f t="shared" si="4"/>
        <v>8</v>
      </c>
      <c r="F38" s="3">
        <f t="shared" si="4"/>
        <v>3.68</v>
      </c>
      <c r="G38" s="3">
        <f t="shared" si="5"/>
        <v>6.84</v>
      </c>
      <c r="H38" s="8">
        <f t="shared" si="5"/>
        <v>1.8586956521739129</v>
      </c>
      <c r="I38" s="6">
        <f t="shared" si="6"/>
        <v>-0.97657457037554907</v>
      </c>
      <c r="J38" s="8">
        <f t="shared" si="7"/>
        <v>1.7726341244262629</v>
      </c>
      <c r="N38" s="4"/>
      <c r="O38" s="42"/>
      <c r="Q38" s="39"/>
    </row>
    <row r="39" spans="3:18" x14ac:dyDescent="0.25">
      <c r="C39" s="3">
        <f t="shared" si="4"/>
        <v>9</v>
      </c>
      <c r="D39" s="3">
        <f t="shared" si="4"/>
        <v>19.399999999999999</v>
      </c>
      <c r="E39" s="3">
        <f t="shared" si="4"/>
        <v>9</v>
      </c>
      <c r="F39" s="3">
        <f t="shared" si="4"/>
        <v>3.68</v>
      </c>
      <c r="G39" s="3">
        <f t="shared" si="5"/>
        <v>6.84</v>
      </c>
      <c r="H39" s="8">
        <f t="shared" si="5"/>
        <v>1.8586956521739129</v>
      </c>
      <c r="I39" s="6">
        <f t="shared" si="6"/>
        <v>-1</v>
      </c>
      <c r="J39" s="8">
        <f t="shared" si="7"/>
        <v>1.8586956521739129</v>
      </c>
      <c r="M39" s="17"/>
      <c r="N39" s="4"/>
      <c r="O39" s="42"/>
      <c r="P39" s="17"/>
      <c r="Q39" s="39"/>
      <c r="R39" s="17"/>
    </row>
    <row r="40" spans="3:18" x14ac:dyDescent="0.25">
      <c r="C40" s="3">
        <f t="shared" si="4"/>
        <v>10</v>
      </c>
      <c r="D40" s="3">
        <f t="shared" si="4"/>
        <v>21.787500000000001</v>
      </c>
      <c r="E40" s="3">
        <f t="shared" si="4"/>
        <v>10</v>
      </c>
      <c r="F40" s="3">
        <f t="shared" si="4"/>
        <v>3.68</v>
      </c>
      <c r="G40" s="3">
        <f t="shared" si="5"/>
        <v>6.84</v>
      </c>
      <c r="H40" s="8">
        <f t="shared" si="5"/>
        <v>1.8586956521739129</v>
      </c>
      <c r="I40" s="6">
        <f t="shared" si="6"/>
        <v>-0.98678543376748917</v>
      </c>
      <c r="J40" s="8">
        <f t="shared" si="7"/>
        <v>1.8098965128539486</v>
      </c>
      <c r="M40" s="17"/>
      <c r="N40" s="4"/>
      <c r="O40" s="42"/>
      <c r="P40" s="17"/>
      <c r="Q40" s="39"/>
      <c r="R40" s="17"/>
    </row>
    <row r="41" spans="3:18" x14ac:dyDescent="0.25">
      <c r="C41" s="3">
        <f t="shared" ref="C41:F47" si="8">C18</f>
        <v>11</v>
      </c>
      <c r="D41" s="3">
        <f t="shared" si="8"/>
        <v>24.175000000000001</v>
      </c>
      <c r="E41" s="3">
        <f t="shared" si="8"/>
        <v>11</v>
      </c>
      <c r="F41" s="3">
        <f t="shared" si="8"/>
        <v>3.68</v>
      </c>
      <c r="G41" s="3">
        <f t="shared" ref="G41:H47" si="9">H18</f>
        <v>6.84</v>
      </c>
      <c r="H41" s="8">
        <f t="shared" si="9"/>
        <v>1.8586956521739129</v>
      </c>
      <c r="I41" s="6">
        <f t="shared" ref="I41:I47" si="10">K18</f>
        <v>-0.93757822142813985</v>
      </c>
      <c r="J41" s="8">
        <f t="shared" ref="J41:J47" si="11">M18</f>
        <v>1.6338918428443101</v>
      </c>
      <c r="M41" s="17"/>
      <c r="N41" s="4"/>
      <c r="O41" s="42"/>
      <c r="P41" s="17"/>
      <c r="Q41" s="39"/>
      <c r="R41" s="17"/>
    </row>
    <row r="42" spans="3:18" x14ac:dyDescent="0.25">
      <c r="C42" s="3">
        <f t="shared" si="8"/>
        <v>12</v>
      </c>
      <c r="D42" s="3">
        <f t="shared" si="8"/>
        <v>26.5625</v>
      </c>
      <c r="E42" s="3">
        <f t="shared" si="8"/>
        <v>12</v>
      </c>
      <c r="F42" s="3">
        <f t="shared" si="8"/>
        <v>3.68</v>
      </c>
      <c r="G42" s="3">
        <f t="shared" si="9"/>
        <v>6.84</v>
      </c>
      <c r="H42" s="8">
        <f t="shared" si="9"/>
        <v>1.8586956521739129</v>
      </c>
      <c r="I42" s="6">
        <f t="shared" si="10"/>
        <v>-0.85434630622232577</v>
      </c>
      <c r="J42" s="8">
        <f t="shared" si="11"/>
        <v>1.3566761029720671</v>
      </c>
      <c r="M42" s="17"/>
      <c r="N42" s="4"/>
      <c r="O42" s="42"/>
      <c r="P42" s="17"/>
      <c r="Q42" s="39"/>
      <c r="R42" s="17"/>
    </row>
    <row r="43" spans="3:18" x14ac:dyDescent="0.25">
      <c r="C43" s="3">
        <f t="shared" si="8"/>
        <v>13</v>
      </c>
      <c r="D43" s="3">
        <f t="shared" si="8"/>
        <v>28.95</v>
      </c>
      <c r="E43" s="3">
        <f t="shared" si="8"/>
        <v>13</v>
      </c>
      <c r="F43" s="3">
        <f t="shared" si="8"/>
        <v>3.68</v>
      </c>
      <c r="G43" s="3">
        <f t="shared" si="9"/>
        <v>6.84</v>
      </c>
      <c r="H43" s="8">
        <f t="shared" si="9"/>
        <v>1.8586956521739129</v>
      </c>
      <c r="I43" s="6">
        <f t="shared" si="10"/>
        <v>-0.74028328025065382</v>
      </c>
      <c r="J43" s="8">
        <f t="shared" si="11"/>
        <v>1.0186011553064374</v>
      </c>
      <c r="M43" s="17"/>
      <c r="N43" s="4"/>
      <c r="O43" s="42"/>
      <c r="P43" s="17"/>
      <c r="Q43" s="39"/>
      <c r="R43" s="17"/>
    </row>
    <row r="44" spans="3:18" x14ac:dyDescent="0.25">
      <c r="C44" s="3">
        <f t="shared" si="8"/>
        <v>14</v>
      </c>
      <c r="D44" s="3">
        <f t="shared" si="8"/>
        <v>31.337499999999999</v>
      </c>
      <c r="E44" s="3">
        <f t="shared" si="8"/>
        <v>14</v>
      </c>
      <c r="F44" s="3">
        <f t="shared" si="8"/>
        <v>3.68</v>
      </c>
      <c r="G44" s="3">
        <f t="shared" si="9"/>
        <v>6.84</v>
      </c>
      <c r="H44" s="8">
        <f t="shared" si="9"/>
        <v>1.8586956521739129</v>
      </c>
      <c r="I44" s="6">
        <f t="shared" si="10"/>
        <v>-0.59965302053393399</v>
      </c>
      <c r="J44" s="8">
        <f t="shared" si="11"/>
        <v>0.6683567434898422</v>
      </c>
      <c r="M44" s="17"/>
      <c r="N44" s="4"/>
      <c r="O44" s="17"/>
      <c r="P44" s="17"/>
      <c r="Q44" s="39"/>
      <c r="R44" s="17"/>
    </row>
    <row r="45" spans="3:18" x14ac:dyDescent="0.25">
      <c r="C45" s="3">
        <f t="shared" si="8"/>
        <v>15</v>
      </c>
      <c r="D45" s="3">
        <f t="shared" si="8"/>
        <v>33.725000000000001</v>
      </c>
      <c r="E45" s="3">
        <f t="shared" si="8"/>
        <v>15</v>
      </c>
      <c r="F45" s="3">
        <f t="shared" si="8"/>
        <v>3.68</v>
      </c>
      <c r="G45" s="3">
        <f t="shared" si="9"/>
        <v>6.84</v>
      </c>
      <c r="H45" s="8">
        <f t="shared" si="9"/>
        <v>1.8586956521739129</v>
      </c>
      <c r="I45" s="6">
        <f t="shared" si="10"/>
        <v>-0.43766885039315712</v>
      </c>
      <c r="J45" s="8">
        <f t="shared" si="11"/>
        <v>0.35604062897134764</v>
      </c>
      <c r="M45" s="17"/>
      <c r="N45" s="4"/>
      <c r="O45" s="17"/>
      <c r="P45" s="17"/>
      <c r="Q45" s="17"/>
      <c r="R45" s="17"/>
    </row>
    <row r="46" spans="3:18" x14ac:dyDescent="0.25">
      <c r="C46" s="3">
        <f t="shared" si="8"/>
        <v>16</v>
      </c>
      <c r="D46" s="3">
        <f t="shared" si="8"/>
        <v>36.112499999999997</v>
      </c>
      <c r="E46" s="3">
        <f t="shared" si="8"/>
        <v>16</v>
      </c>
      <c r="F46" s="3">
        <f t="shared" si="8"/>
        <v>3.68</v>
      </c>
      <c r="G46" s="3">
        <f t="shared" si="9"/>
        <v>6.84</v>
      </c>
      <c r="H46" s="8">
        <f t="shared" si="9"/>
        <v>1.8586956521739129</v>
      </c>
      <c r="I46" s="6">
        <f t="shared" si="10"/>
        <v>-0.26029501885945605</v>
      </c>
      <c r="J46" s="8">
        <f t="shared" si="11"/>
        <v>0.12593313000174589</v>
      </c>
      <c r="M46" s="17"/>
      <c r="N46" s="4"/>
      <c r="O46" s="17"/>
      <c r="P46" s="17"/>
      <c r="Q46" s="17"/>
      <c r="R46" s="17"/>
    </row>
    <row r="47" spans="3:18" x14ac:dyDescent="0.25">
      <c r="C47" s="3">
        <f t="shared" si="8"/>
        <v>17</v>
      </c>
      <c r="D47" s="3">
        <f t="shared" si="8"/>
        <v>38.5</v>
      </c>
      <c r="E47" s="3" t="str">
        <f t="shared" si="8"/>
        <v>-</v>
      </c>
      <c r="F47" s="3" t="str">
        <f t="shared" si="8"/>
        <v>-</v>
      </c>
      <c r="G47" s="3">
        <f t="shared" si="9"/>
        <v>4</v>
      </c>
      <c r="H47" s="8">
        <f t="shared" si="9"/>
        <v>2.1739130434782608</v>
      </c>
      <c r="I47" s="6">
        <f t="shared" si="10"/>
        <v>0</v>
      </c>
      <c r="J47" s="8">
        <f t="shared" si="11"/>
        <v>0</v>
      </c>
      <c r="M47" s="17"/>
      <c r="N47" s="4"/>
      <c r="O47" s="17"/>
      <c r="P47" s="17"/>
      <c r="Q47" s="17"/>
      <c r="R47" s="17"/>
    </row>
    <row r="48" spans="3:18" x14ac:dyDescent="0.25">
      <c r="M48" s="17"/>
      <c r="N48" s="17"/>
      <c r="O48" s="17"/>
      <c r="P48" s="17"/>
      <c r="Q48" s="17"/>
      <c r="R48" s="17"/>
    </row>
    <row r="49" spans="7:18" x14ac:dyDescent="0.25">
      <c r="M49" s="17"/>
      <c r="N49" s="17"/>
      <c r="O49" s="17"/>
      <c r="P49" s="17"/>
      <c r="Q49" s="17"/>
      <c r="R49" s="17"/>
    </row>
    <row r="50" spans="7:18" x14ac:dyDescent="0.25">
      <c r="M50" s="17"/>
      <c r="N50" s="17"/>
      <c r="O50" s="17"/>
      <c r="P50" s="17"/>
      <c r="Q50" s="17"/>
      <c r="R50" s="17"/>
    </row>
    <row r="51" spans="7:18" x14ac:dyDescent="0.25">
      <c r="M51" s="17"/>
      <c r="N51" s="17"/>
      <c r="O51" s="17"/>
      <c r="P51" s="17"/>
      <c r="Q51" s="17"/>
      <c r="R51" s="17"/>
    </row>
    <row r="52" spans="7:18" x14ac:dyDescent="0.25">
      <c r="M52" s="17"/>
      <c r="N52" s="17"/>
      <c r="O52" s="17"/>
      <c r="P52" s="17"/>
      <c r="Q52" s="17"/>
      <c r="R52" s="17"/>
    </row>
    <row r="53" spans="7:18" x14ac:dyDescent="0.25">
      <c r="M53" s="17"/>
      <c r="N53" s="17"/>
      <c r="O53" s="17"/>
      <c r="P53" s="17"/>
      <c r="Q53" s="17"/>
      <c r="R53" s="17"/>
    </row>
    <row r="56" spans="7:18" x14ac:dyDescent="0.25">
      <c r="G56" s="17"/>
      <c r="I56" s="17"/>
    </row>
    <row r="57" spans="7:18" x14ac:dyDescent="0.25">
      <c r="G57" s="17"/>
      <c r="I57" s="17"/>
    </row>
    <row r="58" spans="7:18" x14ac:dyDescent="0.25">
      <c r="G58" s="17"/>
      <c r="I58" s="17"/>
    </row>
    <row r="59" spans="7:18" x14ac:dyDescent="0.25">
      <c r="G59" s="17"/>
      <c r="I59" s="17"/>
    </row>
    <row r="60" spans="7:18" x14ac:dyDescent="0.25">
      <c r="G60" s="17"/>
      <c r="I60" s="17"/>
    </row>
    <row r="61" spans="7:18" x14ac:dyDescent="0.25">
      <c r="G61" s="17"/>
      <c r="I61" s="17"/>
    </row>
    <row r="62" spans="7:18" x14ac:dyDescent="0.25">
      <c r="G62" s="17"/>
      <c r="I62" s="17"/>
    </row>
    <row r="63" spans="7:18" x14ac:dyDescent="0.25">
      <c r="G63" s="17"/>
      <c r="I63" s="17"/>
    </row>
    <row r="64" spans="7:18" x14ac:dyDescent="0.25">
      <c r="G64" s="17"/>
      <c r="I64" s="17"/>
    </row>
    <row r="65" spans="7:9" x14ac:dyDescent="0.25">
      <c r="G65" s="17"/>
      <c r="I65" s="17"/>
    </row>
    <row r="66" spans="7:9" x14ac:dyDescent="0.25">
      <c r="G66" s="17"/>
      <c r="I66" s="17"/>
    </row>
    <row r="67" spans="7:9" x14ac:dyDescent="0.25">
      <c r="G67" s="17"/>
      <c r="I67" s="17"/>
    </row>
    <row r="68" spans="7:9" x14ac:dyDescent="0.25">
      <c r="G68" s="17"/>
      <c r="I68" s="17"/>
    </row>
    <row r="69" spans="7:9" x14ac:dyDescent="0.25">
      <c r="G69" s="17"/>
      <c r="I69" s="17"/>
    </row>
    <row r="70" spans="7:9" x14ac:dyDescent="0.25">
      <c r="G70" s="17"/>
      <c r="I70" s="17"/>
    </row>
    <row r="71" spans="7:9" x14ac:dyDescent="0.25">
      <c r="I71" s="17"/>
    </row>
    <row r="72" spans="7:9" x14ac:dyDescent="0.25">
      <c r="I72" s="17"/>
    </row>
  </sheetData>
  <mergeCells count="2">
    <mergeCell ref="J4:L4"/>
    <mergeCell ref="J5:L5"/>
  </mergeCells>
  <conditionalFormatting sqref="K8:K23">
    <cfRule type="cellIs" dxfId="6" priority="1" operator="equal">
      <formula>-1</formula>
    </cfRule>
  </conditionalFormatting>
  <conditionalFormatting sqref="K8:K24">
    <cfRule type="cellIs" dxfId="5" priority="2" operator="equal">
      <formula>1</formula>
    </cfRule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8CBF1-6CF6-4D4D-8BC0-19FD4B9FFCBC}">
  <dimension ref="C1:T72"/>
  <sheetViews>
    <sheetView zoomScaleNormal="100" workbookViewId="0">
      <selection activeCell="H19" sqref="H19"/>
    </sheetView>
  </sheetViews>
  <sheetFormatPr defaultRowHeight="15" x14ac:dyDescent="0.25"/>
  <cols>
    <col min="4" max="4" width="14.42578125" customWidth="1"/>
    <col min="5" max="5" width="12.85546875" customWidth="1"/>
    <col min="6" max="6" width="14.5703125" customWidth="1"/>
    <col min="7" max="7" width="16.5703125" customWidth="1"/>
    <col min="8" max="9" width="16.42578125" customWidth="1"/>
    <col min="10" max="10" width="12" customWidth="1"/>
    <col min="11" max="11" width="14.5703125" customWidth="1"/>
    <col min="12" max="12" width="10.5703125" customWidth="1"/>
    <col min="14" max="14" width="15.140625" bestFit="1" customWidth="1"/>
  </cols>
  <sheetData>
    <row r="1" spans="3:20" x14ac:dyDescent="0.25">
      <c r="C1" t="s">
        <v>40</v>
      </c>
    </row>
    <row r="2" spans="3:20" x14ac:dyDescent="0.25">
      <c r="C2" t="s">
        <v>39</v>
      </c>
    </row>
    <row r="3" spans="3:20" x14ac:dyDescent="0.25">
      <c r="C3" t="s">
        <v>44</v>
      </c>
    </row>
    <row r="4" spans="3:20" x14ac:dyDescent="0.25">
      <c r="C4" s="2" t="s">
        <v>45</v>
      </c>
      <c r="D4" s="2"/>
      <c r="E4" s="2"/>
      <c r="F4" s="2"/>
      <c r="G4" s="2"/>
      <c r="H4" s="2"/>
      <c r="I4" s="2"/>
      <c r="J4" s="45" t="s">
        <v>14</v>
      </c>
      <c r="K4" s="45"/>
      <c r="L4" s="45"/>
      <c r="M4" s="2" t="s">
        <v>80</v>
      </c>
      <c r="N4" s="2" t="s">
        <v>81</v>
      </c>
    </row>
    <row r="5" spans="3:20" ht="43.5" customHeight="1" x14ac:dyDescent="0.25">
      <c r="C5" s="3"/>
      <c r="D5" s="4" t="s">
        <v>20</v>
      </c>
      <c r="E5" s="4" t="s">
        <v>30</v>
      </c>
      <c r="F5" s="4" t="s">
        <v>29</v>
      </c>
      <c r="G5" s="4" t="s">
        <v>19</v>
      </c>
      <c r="H5" s="4" t="s">
        <v>18</v>
      </c>
      <c r="I5" s="30" t="s">
        <v>19</v>
      </c>
      <c r="J5" s="50" t="s">
        <v>53</v>
      </c>
      <c r="K5" s="51"/>
      <c r="L5" s="52"/>
      <c r="M5" s="3"/>
      <c r="N5" s="3"/>
    </row>
    <row r="6" spans="3:20" ht="18" x14ac:dyDescent="0.25">
      <c r="C6" s="3" t="s">
        <v>2</v>
      </c>
      <c r="D6" s="3" t="s">
        <v>0</v>
      </c>
      <c r="E6" s="3" t="s">
        <v>1</v>
      </c>
      <c r="F6" s="3" t="s">
        <v>47</v>
      </c>
      <c r="G6" s="3" t="s">
        <v>16</v>
      </c>
      <c r="H6" s="3" t="s">
        <v>17</v>
      </c>
      <c r="I6" s="3" t="s">
        <v>49</v>
      </c>
      <c r="J6" s="5" t="s">
        <v>36</v>
      </c>
      <c r="K6" s="5" t="s">
        <v>11</v>
      </c>
      <c r="L6" s="5" t="s">
        <v>10</v>
      </c>
      <c r="M6" s="3" t="s">
        <v>24</v>
      </c>
      <c r="N6" s="3" t="s">
        <v>26</v>
      </c>
    </row>
    <row r="7" spans="3:20" x14ac:dyDescent="0.25">
      <c r="C7" s="3" t="s">
        <v>4</v>
      </c>
      <c r="D7" s="33" t="s">
        <v>3</v>
      </c>
      <c r="E7" s="3" t="s">
        <v>5</v>
      </c>
      <c r="F7" s="3" t="s">
        <v>3</v>
      </c>
      <c r="G7" s="3" t="s">
        <v>15</v>
      </c>
      <c r="H7" s="3" t="s">
        <v>7</v>
      </c>
      <c r="I7" s="3" t="s">
        <v>15</v>
      </c>
      <c r="J7" s="3"/>
      <c r="K7" s="3"/>
      <c r="L7" s="3"/>
      <c r="M7" s="3" t="s">
        <v>15</v>
      </c>
      <c r="N7" s="3" t="s">
        <v>15</v>
      </c>
    </row>
    <row r="8" spans="3:20" x14ac:dyDescent="0.25">
      <c r="C8" s="3">
        <v>1</v>
      </c>
      <c r="D8" s="33">
        <v>0</v>
      </c>
      <c r="E8" s="3">
        <v>1</v>
      </c>
      <c r="F8" s="33">
        <v>4.33</v>
      </c>
      <c r="G8" s="3">
        <v>0</v>
      </c>
      <c r="H8" s="38">
        <v>4</v>
      </c>
      <c r="I8" s="29">
        <f>H8/(F8/2)</f>
        <v>1.8475750577367205</v>
      </c>
      <c r="J8" s="38">
        <v>0</v>
      </c>
      <c r="K8" s="6" cm="1">
        <f t="array" ref="K8">J8/MAX(ABS($J$8:$J$24))</f>
        <v>0</v>
      </c>
      <c r="L8" s="6">
        <f>K8^2</f>
        <v>0</v>
      </c>
      <c r="M8" s="8">
        <f>L8*H8/(F8/2)</f>
        <v>0</v>
      </c>
      <c r="N8" s="12">
        <f>M25/L25</f>
        <v>1.8637413394919169</v>
      </c>
    </row>
    <row r="9" spans="3:20" x14ac:dyDescent="0.25">
      <c r="C9" s="3">
        <v>2</v>
      </c>
      <c r="D9" s="35">
        <v>3.59375</v>
      </c>
      <c r="E9" s="3">
        <v>2</v>
      </c>
      <c r="F9" s="33">
        <v>4.33</v>
      </c>
      <c r="G9" s="3">
        <v>0</v>
      </c>
      <c r="H9" s="38">
        <v>8.07</v>
      </c>
      <c r="I9" s="29">
        <f t="shared" ref="I9:I22" si="0">H9/(F8/2+F9/2)</f>
        <v>1.8637413394919169</v>
      </c>
      <c r="J9" s="42">
        <v>-0.70998700000000003</v>
      </c>
      <c r="K9" s="6" cm="1">
        <f t="array" ref="K9">J9/MAX(ABS($J$8:$J$24))</f>
        <v>-0.19917472824775773</v>
      </c>
      <c r="L9" s="6">
        <f t="shared" ref="L9:L21" si="1">K9^2</f>
        <v>3.9670572372568137E-2</v>
      </c>
      <c r="M9" s="8">
        <f>L9*H9/(F8/2+F9/2)</f>
        <v>7.3935685692061173E-2</v>
      </c>
    </row>
    <row r="10" spans="3:20" x14ac:dyDescent="0.25">
      <c r="C10" s="3">
        <v>3</v>
      </c>
      <c r="D10" s="35">
        <v>6.8875000000000002</v>
      </c>
      <c r="E10" s="3">
        <v>3</v>
      </c>
      <c r="F10" s="33">
        <v>4.33</v>
      </c>
      <c r="G10" s="3">
        <v>0</v>
      </c>
      <c r="H10" s="39">
        <v>8.07</v>
      </c>
      <c r="I10" s="29">
        <f t="shared" si="0"/>
        <v>1.8637413394919169</v>
      </c>
      <c r="J10" s="42">
        <v>-1.3882319999999999</v>
      </c>
      <c r="K10" s="6" cm="1">
        <f t="array" ref="K10">J10/MAX(ABS($J$8:$J$24))</f>
        <v>-0.38944478046054526</v>
      </c>
      <c r="L10" s="6">
        <f t="shared" si="1"/>
        <v>0.15166723702796228</v>
      </c>
      <c r="M10" s="8">
        <f t="shared" ref="M10:M21" si="2">L10*H10/(F9/2+F10/2)</f>
        <v>0.28266849949553247</v>
      </c>
      <c r="N10" s="31" t="s">
        <v>51</v>
      </c>
      <c r="O10" s="25" t="s">
        <v>38</v>
      </c>
      <c r="P10" s="25"/>
      <c r="T10" s="1"/>
    </row>
    <row r="11" spans="3:20" x14ac:dyDescent="0.25">
      <c r="C11" s="3">
        <v>4</v>
      </c>
      <c r="D11" s="35">
        <v>10.18125</v>
      </c>
      <c r="E11" s="3">
        <v>4</v>
      </c>
      <c r="F11" s="33">
        <v>4.33</v>
      </c>
      <c r="G11" s="3">
        <v>0</v>
      </c>
      <c r="H11" s="39">
        <v>8.07</v>
      </c>
      <c r="I11" s="29">
        <f t="shared" si="0"/>
        <v>1.8637413394919169</v>
      </c>
      <c r="J11" s="42">
        <v>-2.009868</v>
      </c>
      <c r="K11" s="6" cm="1">
        <f t="array" ref="K11">J11/MAX(ABS($J$8:$J$24))</f>
        <v>-0.56383414444752411</v>
      </c>
      <c r="L11" s="6">
        <f t="shared" si="1"/>
        <v>0.3179089424448715</v>
      </c>
      <c r="M11" s="8">
        <f t="shared" si="2"/>
        <v>0.59250003822866359</v>
      </c>
      <c r="N11" s="26">
        <f>F25/3</f>
        <v>23.09333333333333</v>
      </c>
      <c r="O11" s="26"/>
      <c r="P11" s="25" t="s">
        <v>32</v>
      </c>
      <c r="T11" s="1"/>
    </row>
    <row r="12" spans="3:20" x14ac:dyDescent="0.25">
      <c r="C12" s="3">
        <v>5</v>
      </c>
      <c r="D12" s="35">
        <v>13.475</v>
      </c>
      <c r="E12" s="3">
        <v>5</v>
      </c>
      <c r="F12" s="33">
        <v>4.33</v>
      </c>
      <c r="G12" s="3">
        <v>0</v>
      </c>
      <c r="H12" s="39">
        <v>8.07</v>
      </c>
      <c r="I12" s="29">
        <f t="shared" si="0"/>
        <v>1.8637413394919169</v>
      </c>
      <c r="J12" s="42">
        <v>-2.5509870000000001</v>
      </c>
      <c r="K12" s="6" cm="1">
        <f t="array" ref="K12">J12/MAX(ABS($J$8:$J$24))</f>
        <v>-0.71563583909080408</v>
      </c>
      <c r="L12" s="6">
        <f t="shared" si="1"/>
        <v>0.51213465419119919</v>
      </c>
      <c r="M12" s="8">
        <f t="shared" si="2"/>
        <v>0.95448652640253528</v>
      </c>
      <c r="N12" s="26">
        <f>H13+H14+H15+H16+H17+H18</f>
        <v>48.42</v>
      </c>
      <c r="O12" s="25">
        <f>F13+F14+F15+F16+F17</f>
        <v>21.65</v>
      </c>
      <c r="P12" s="25" t="s">
        <v>43</v>
      </c>
      <c r="T12" s="1"/>
    </row>
    <row r="13" spans="3:20" x14ac:dyDescent="0.25">
      <c r="C13" s="3">
        <v>6</v>
      </c>
      <c r="D13" s="35">
        <v>16.768750000000001</v>
      </c>
      <c r="E13" s="32">
        <v>6</v>
      </c>
      <c r="F13" s="33">
        <v>4.33</v>
      </c>
      <c r="G13" s="3">
        <v>0</v>
      </c>
      <c r="H13" s="39">
        <v>8.07</v>
      </c>
      <c r="I13" s="29">
        <f t="shared" si="0"/>
        <v>1.8637413394919169</v>
      </c>
      <c r="J13" s="42">
        <v>-2.9910489999999998</v>
      </c>
      <c r="K13" s="6" cm="1">
        <f t="array" ref="K13">J13/MAX(ABS($J$8:$J$24))</f>
        <v>-0.83908771815642735</v>
      </c>
      <c r="L13" s="6">
        <f t="shared" si="1"/>
        <v>0.70406819876096005</v>
      </c>
      <c r="M13" s="8">
        <f t="shared" si="2"/>
        <v>1.3122010078524129</v>
      </c>
      <c r="N13" s="27">
        <f>N12/N11</f>
        <v>2.0967090069284069</v>
      </c>
      <c r="O13" s="25"/>
      <c r="P13" s="25"/>
      <c r="T13" s="1"/>
    </row>
    <row r="14" spans="3:20" x14ac:dyDescent="0.25">
      <c r="C14" s="3">
        <v>7</v>
      </c>
      <c r="D14" s="35">
        <v>20.0625</v>
      </c>
      <c r="E14" s="32">
        <v>7</v>
      </c>
      <c r="F14" s="33">
        <v>4.33</v>
      </c>
      <c r="G14" s="3">
        <v>0</v>
      </c>
      <c r="H14" s="39">
        <v>8.07</v>
      </c>
      <c r="I14" s="29">
        <f t="shared" si="0"/>
        <v>1.8637413394919169</v>
      </c>
      <c r="J14" s="42">
        <v>-3.3136359999999998</v>
      </c>
      <c r="K14" s="6" cm="1">
        <f t="array" ref="K14">J14/MAX(ABS($J$8:$J$24))</f>
        <v>-0.92958399211814702</v>
      </c>
      <c r="L14" s="6">
        <f t="shared" si="1"/>
        <v>0.8641263984023112</v>
      </c>
      <c r="M14" s="8">
        <f t="shared" si="2"/>
        <v>1.6105080912486494</v>
      </c>
      <c r="T14" s="1"/>
    </row>
    <row r="15" spans="3:20" x14ac:dyDescent="0.25">
      <c r="C15" s="3">
        <v>8</v>
      </c>
      <c r="D15" s="35">
        <v>23.356249999999999</v>
      </c>
      <c r="E15" s="32">
        <v>8</v>
      </c>
      <c r="F15" s="33">
        <v>4.33</v>
      </c>
      <c r="G15" s="3">
        <v>0</v>
      </c>
      <c r="H15" s="39">
        <v>8.07</v>
      </c>
      <c r="I15" s="29">
        <f t="shared" si="0"/>
        <v>1.8637413394919169</v>
      </c>
      <c r="J15" s="42">
        <v>-3.5070389999999998</v>
      </c>
      <c r="K15" s="6" cm="1">
        <f t="array" ref="K15">J15/MAX(ABS($J$8:$J$24))</f>
        <v>-0.98383990098309959</v>
      </c>
      <c r="L15" s="6">
        <f t="shared" si="1"/>
        <v>0.96794095076643516</v>
      </c>
      <c r="M15" s="8">
        <f t="shared" si="2"/>
        <v>1.8039915641305155</v>
      </c>
      <c r="T15" s="1"/>
    </row>
    <row r="16" spans="3:20" x14ac:dyDescent="0.25">
      <c r="C16" s="3">
        <v>9</v>
      </c>
      <c r="D16" s="35">
        <v>26.65</v>
      </c>
      <c r="E16" s="32">
        <v>9</v>
      </c>
      <c r="F16" s="33">
        <v>4.33</v>
      </c>
      <c r="G16" s="3">
        <v>0</v>
      </c>
      <c r="H16" s="39">
        <v>8.07</v>
      </c>
      <c r="I16" s="29">
        <f t="shared" si="0"/>
        <v>1.8637413394919169</v>
      </c>
      <c r="J16" s="42">
        <v>-3.5646439999999999</v>
      </c>
      <c r="K16" s="6" cm="1">
        <f t="array" ref="K16">J16/MAX(ABS($J$8:$J$24))</f>
        <v>-1</v>
      </c>
      <c r="L16" s="6">
        <f t="shared" si="1"/>
        <v>1</v>
      </c>
      <c r="M16" s="8">
        <f t="shared" si="2"/>
        <v>1.8637413394919169</v>
      </c>
      <c r="T16" s="1"/>
    </row>
    <row r="17" spans="3:20" x14ac:dyDescent="0.25">
      <c r="C17" s="3">
        <v>10</v>
      </c>
      <c r="D17" s="35">
        <v>29.943750000000001</v>
      </c>
      <c r="E17" s="32">
        <v>10</v>
      </c>
      <c r="F17" s="33">
        <v>4.33</v>
      </c>
      <c r="G17" s="3">
        <v>0</v>
      </c>
      <c r="H17" s="39">
        <v>8.07</v>
      </c>
      <c r="I17" s="29">
        <f t="shared" si="0"/>
        <v>1.8637413394919169</v>
      </c>
      <c r="J17" s="42">
        <v>-3.4851220000000001</v>
      </c>
      <c r="K17" s="6" cm="1">
        <f t="array" ref="K17">J17/MAX(ABS($J$8:$J$24))</f>
        <v>-0.97769146091447001</v>
      </c>
      <c r="L17" s="6">
        <f t="shared" si="1"/>
        <v>0.95588059274507065</v>
      </c>
      <c r="M17" s="8">
        <f t="shared" si="2"/>
        <v>1.7815141763170255</v>
      </c>
      <c r="T17" s="1"/>
    </row>
    <row r="18" spans="3:20" x14ac:dyDescent="0.25">
      <c r="C18" s="3">
        <v>11</v>
      </c>
      <c r="D18" s="35">
        <v>33.237499999999997</v>
      </c>
      <c r="E18" s="3">
        <v>11</v>
      </c>
      <c r="F18" s="33">
        <v>4.33</v>
      </c>
      <c r="G18" s="3">
        <v>0</v>
      </c>
      <c r="H18" s="39">
        <v>8.07</v>
      </c>
      <c r="I18" s="29">
        <f t="shared" si="0"/>
        <v>1.8637413394919169</v>
      </c>
      <c r="J18" s="42">
        <v>-3.2724099999999998</v>
      </c>
      <c r="K18" s="6" cm="1">
        <f t="array" ref="K18">J18/MAX(ABS($J$8:$J$24))</f>
        <v>-0.91801874184350529</v>
      </c>
      <c r="L18" s="6">
        <f t="shared" si="1"/>
        <v>0.84275841037593247</v>
      </c>
      <c r="M18" s="8">
        <f t="shared" si="2"/>
        <v>1.5706836886221189</v>
      </c>
      <c r="T18" s="1"/>
    </row>
    <row r="19" spans="3:20" x14ac:dyDescent="0.25">
      <c r="C19" s="3">
        <v>12</v>
      </c>
      <c r="D19" s="35">
        <v>36.53125</v>
      </c>
      <c r="E19" s="3">
        <v>12</v>
      </c>
      <c r="F19" s="33">
        <v>4.33</v>
      </c>
      <c r="G19" s="3">
        <v>0</v>
      </c>
      <c r="H19" s="39">
        <v>8.07</v>
      </c>
      <c r="I19" s="29">
        <f t="shared" si="0"/>
        <v>1.8637413394919169</v>
      </c>
      <c r="J19" s="42">
        <v>-2.935495</v>
      </c>
      <c r="K19" s="6" cm="1">
        <f t="array" ref="K19">J19/MAX(ABS($J$8:$J$24))</f>
        <v>-0.82350299216415446</v>
      </c>
      <c r="L19" s="6">
        <f t="shared" si="1"/>
        <v>0.67815717810331544</v>
      </c>
      <c r="M19" s="8">
        <f t="shared" si="2"/>
        <v>1.2639095675043317</v>
      </c>
      <c r="T19" s="1"/>
    </row>
    <row r="20" spans="3:20" x14ac:dyDescent="0.25">
      <c r="C20" s="3">
        <v>13</v>
      </c>
      <c r="D20" s="35">
        <v>39.825000000000003</v>
      </c>
      <c r="E20" s="3">
        <v>13</v>
      </c>
      <c r="F20" s="33">
        <v>4.33</v>
      </c>
      <c r="G20" s="3">
        <v>0</v>
      </c>
      <c r="H20" s="39">
        <v>8.07</v>
      </c>
      <c r="I20" s="29">
        <f t="shared" si="0"/>
        <v>1.8637413394919169</v>
      </c>
      <c r="J20" s="42">
        <v>-2.4880010000000001</v>
      </c>
      <c r="K20" s="6" cm="1">
        <f t="array" ref="K20">J20/MAX(ABS($J$8:$J$24))</f>
        <v>-0.69796619241640967</v>
      </c>
      <c r="L20" s="6">
        <f t="shared" si="1"/>
        <v>0.48715680575626058</v>
      </c>
      <c r="M20" s="8">
        <f t="shared" si="2"/>
        <v>0.90793427770277668</v>
      </c>
      <c r="T20" s="1"/>
    </row>
    <row r="21" spans="3:20" x14ac:dyDescent="0.25">
      <c r="C21" s="3">
        <v>14</v>
      </c>
      <c r="D21" s="35">
        <v>43.118749999999999</v>
      </c>
      <c r="E21" s="3">
        <v>14</v>
      </c>
      <c r="F21" s="33">
        <v>4.33</v>
      </c>
      <c r="G21" s="3">
        <v>0</v>
      </c>
      <c r="H21" s="39">
        <v>8.07</v>
      </c>
      <c r="I21" s="29">
        <f t="shared" si="0"/>
        <v>1.8637413394919169</v>
      </c>
      <c r="J21" s="42">
        <v>-1.9476180000000001</v>
      </c>
      <c r="K21" s="6" cm="1">
        <f t="array" ref="K21">J21/MAX(ABS($J$8:$J$24))</f>
        <v>-0.5463709700042978</v>
      </c>
      <c r="L21" s="6">
        <f t="shared" si="1"/>
        <v>0.29852123686343729</v>
      </c>
      <c r="M21" s="8">
        <f t="shared" si="2"/>
        <v>0.5563663698586464</v>
      </c>
      <c r="T21" s="1"/>
    </row>
    <row r="22" spans="3:20" x14ac:dyDescent="0.25">
      <c r="C22" s="3">
        <v>15</v>
      </c>
      <c r="D22" s="35">
        <v>46.412500000000001</v>
      </c>
      <c r="E22" s="3">
        <v>15</v>
      </c>
      <c r="F22" s="33">
        <v>4.33</v>
      </c>
      <c r="G22" s="3">
        <v>0</v>
      </c>
      <c r="H22" s="39">
        <v>8.07</v>
      </c>
      <c r="I22" s="29">
        <f t="shared" si="0"/>
        <v>1.8637413394919169</v>
      </c>
      <c r="J22" s="42">
        <v>-1.3353759999999999</v>
      </c>
      <c r="K22" s="6" cm="1">
        <f t="array" ref="K22">J22/MAX(ABS($J$8:$J$24))</f>
        <v>-0.37461693229394011</v>
      </c>
      <c r="L22" s="6">
        <f>K22^2</f>
        <v>0.14033784596132251</v>
      </c>
      <c r="M22" s="8">
        <f>L22*H22/(F21/2+F22/2)</f>
        <v>0.26155344501336547</v>
      </c>
      <c r="T22" s="1"/>
    </row>
    <row r="23" spans="3:20" x14ac:dyDescent="0.25">
      <c r="C23" s="3">
        <v>16</v>
      </c>
      <c r="D23" s="35">
        <v>49.706249999999997</v>
      </c>
      <c r="E23" s="3">
        <v>16</v>
      </c>
      <c r="F23" s="33">
        <v>4.33</v>
      </c>
      <c r="G23" s="3">
        <v>0</v>
      </c>
      <c r="H23" s="39">
        <v>8.07</v>
      </c>
      <c r="I23" s="29">
        <f>H23/(F22/2+F23/2)</f>
        <v>1.8637413394919169</v>
      </c>
      <c r="J23" s="42">
        <v>-0.67480799999999996</v>
      </c>
      <c r="K23" s="6" cm="1">
        <f t="array" ref="K23">J23/MAX(ABS($J$8:$J$24))</f>
        <v>-0.18930586055718326</v>
      </c>
      <c r="L23" s="6">
        <f t="shared" ref="L23:L24" si="3">K23^2</f>
        <v>3.5836708841295715E-2</v>
      </c>
      <c r="M23" s="8">
        <f>L23*H23/(F22/2+F23/2)</f>
        <v>6.6790355738858304E-2</v>
      </c>
      <c r="T23" s="1"/>
    </row>
    <row r="24" spans="3:20" x14ac:dyDescent="0.25">
      <c r="C24" s="3">
        <v>17</v>
      </c>
      <c r="D24" s="18">
        <v>53</v>
      </c>
      <c r="E24" s="3" t="s">
        <v>48</v>
      </c>
      <c r="F24" s="3" t="s">
        <v>48</v>
      </c>
      <c r="G24" s="3">
        <v>0</v>
      </c>
      <c r="H24" s="38">
        <v>4</v>
      </c>
      <c r="I24" s="29">
        <f>H24/(F23/2)</f>
        <v>1.8475750577367205</v>
      </c>
      <c r="J24" s="39">
        <v>0</v>
      </c>
      <c r="K24" s="6" cm="1">
        <f t="array" ref="K24">J24/MAX(ABS($J$8:$J$24))</f>
        <v>0</v>
      </c>
      <c r="L24" s="6">
        <f t="shared" si="3"/>
        <v>0</v>
      </c>
      <c r="M24" s="8">
        <f>L24*H24/(F23/2)</f>
        <v>0</v>
      </c>
      <c r="T24" s="1"/>
    </row>
    <row r="25" spans="3:20" x14ac:dyDescent="0.25">
      <c r="C25" s="3"/>
      <c r="D25" s="3"/>
      <c r="E25" s="3" t="s">
        <v>52</v>
      </c>
      <c r="F25" s="3">
        <f>SUM(F8:F23)</f>
        <v>69.279999999999987</v>
      </c>
      <c r="G25" s="3" t="s">
        <v>41</v>
      </c>
      <c r="H25" s="28">
        <f>SUM(H8:H24)</f>
        <v>129.04999999999995</v>
      </c>
      <c r="I25" s="28"/>
      <c r="J25" s="3"/>
      <c r="K25" s="3" t="s">
        <v>21</v>
      </c>
      <c r="L25" s="11">
        <f>SUM(L8:L24)</f>
        <v>7.9961657326129423</v>
      </c>
      <c r="M25" s="12">
        <f>SUM(M8:M24)</f>
        <v>14.90278463329941</v>
      </c>
      <c r="Q25" s="38"/>
      <c r="T25" s="1"/>
    </row>
    <row r="26" spans="3:20" x14ac:dyDescent="0.25">
      <c r="C26" s="2"/>
      <c r="D26" s="2"/>
      <c r="E26" s="2"/>
      <c r="F26" s="2"/>
      <c r="G26" s="3" t="s">
        <v>42</v>
      </c>
      <c r="H26" s="28">
        <f>H25*9.806/1000</f>
        <v>1.2654642999999994</v>
      </c>
      <c r="I26" s="21"/>
      <c r="J26" s="2"/>
      <c r="K26" s="2"/>
      <c r="L26" s="2"/>
      <c r="M26" s="2"/>
      <c r="Q26" s="39"/>
    </row>
    <row r="27" spans="3:20" x14ac:dyDescent="0.25">
      <c r="O27" s="35"/>
      <c r="Q27" s="39"/>
    </row>
    <row r="28" spans="3:20" x14ac:dyDescent="0.25">
      <c r="C28" t="s">
        <v>50</v>
      </c>
      <c r="O28" s="35"/>
      <c r="Q28" s="39"/>
    </row>
    <row r="29" spans="3:20" ht="18" x14ac:dyDescent="0.25">
      <c r="C29" s="3" t="s">
        <v>2</v>
      </c>
      <c r="D29" s="3" t="s">
        <v>0</v>
      </c>
      <c r="E29" s="3" t="s">
        <v>1</v>
      </c>
      <c r="F29" s="3" t="s">
        <v>47</v>
      </c>
      <c r="G29" s="3" t="s">
        <v>17</v>
      </c>
      <c r="H29" s="3" t="s">
        <v>49</v>
      </c>
      <c r="I29" s="5" t="s">
        <v>11</v>
      </c>
      <c r="J29" s="3" t="s">
        <v>24</v>
      </c>
      <c r="N29" s="42"/>
      <c r="O29" s="35"/>
      <c r="Q29" s="39"/>
    </row>
    <row r="30" spans="3:20" x14ac:dyDescent="0.25">
      <c r="C30" s="3" t="s">
        <v>4</v>
      </c>
      <c r="D30" s="3" t="s">
        <v>3</v>
      </c>
      <c r="E30" s="3" t="s">
        <v>5</v>
      </c>
      <c r="F30" s="3" t="s">
        <v>3</v>
      </c>
      <c r="G30" s="3" t="s">
        <v>7</v>
      </c>
      <c r="H30" s="3" t="s">
        <v>15</v>
      </c>
      <c r="I30" s="3" t="s">
        <v>48</v>
      </c>
      <c r="J30" s="3" t="s">
        <v>15</v>
      </c>
      <c r="N30" s="42"/>
      <c r="O30" s="35"/>
      <c r="Q30" s="39"/>
    </row>
    <row r="31" spans="3:20" x14ac:dyDescent="0.25">
      <c r="C31" s="3">
        <f t="shared" ref="C31:F46" si="4">C8</f>
        <v>1</v>
      </c>
      <c r="D31" s="3">
        <f t="shared" si="4"/>
        <v>0</v>
      </c>
      <c r="E31" s="3">
        <f t="shared" si="4"/>
        <v>1</v>
      </c>
      <c r="F31" s="3">
        <f t="shared" si="4"/>
        <v>4.33</v>
      </c>
      <c r="G31" s="3">
        <f t="shared" ref="G31:H46" si="5">H8</f>
        <v>4</v>
      </c>
      <c r="H31" s="8">
        <f t="shared" si="5"/>
        <v>1.8475750577367205</v>
      </c>
      <c r="I31" s="6">
        <f t="shared" ref="I31:I47" si="6">K8</f>
        <v>0</v>
      </c>
      <c r="J31" s="8">
        <f t="shared" ref="J31:J47" si="7">M8</f>
        <v>0</v>
      </c>
      <c r="N31" s="42"/>
      <c r="O31" s="35"/>
      <c r="Q31" s="39"/>
    </row>
    <row r="32" spans="3:20" x14ac:dyDescent="0.25">
      <c r="C32" s="3">
        <f t="shared" si="4"/>
        <v>2</v>
      </c>
      <c r="D32" s="3">
        <f t="shared" si="4"/>
        <v>3.59375</v>
      </c>
      <c r="E32" s="3">
        <f t="shared" si="4"/>
        <v>2</v>
      </c>
      <c r="F32" s="3">
        <f t="shared" si="4"/>
        <v>4.33</v>
      </c>
      <c r="G32" s="3">
        <f t="shared" si="5"/>
        <v>8.07</v>
      </c>
      <c r="H32" s="8">
        <f t="shared" si="5"/>
        <v>1.8637413394919169</v>
      </c>
      <c r="I32" s="6">
        <f t="shared" si="6"/>
        <v>-0.19917472824775773</v>
      </c>
      <c r="J32" s="8">
        <f t="shared" si="7"/>
        <v>7.3935685692061173E-2</v>
      </c>
      <c r="N32" s="42"/>
      <c r="O32" s="35"/>
      <c r="Q32" s="39"/>
    </row>
    <row r="33" spans="3:18" x14ac:dyDescent="0.25">
      <c r="C33" s="3">
        <f t="shared" si="4"/>
        <v>3</v>
      </c>
      <c r="D33" s="3">
        <f t="shared" si="4"/>
        <v>6.8875000000000002</v>
      </c>
      <c r="E33" s="3">
        <f t="shared" si="4"/>
        <v>3</v>
      </c>
      <c r="F33" s="3">
        <f t="shared" si="4"/>
        <v>4.33</v>
      </c>
      <c r="G33" s="3">
        <f t="shared" si="5"/>
        <v>8.07</v>
      </c>
      <c r="H33" s="8">
        <f t="shared" si="5"/>
        <v>1.8637413394919169</v>
      </c>
      <c r="I33" s="6">
        <f t="shared" si="6"/>
        <v>-0.38944478046054526</v>
      </c>
      <c r="J33" s="8">
        <f t="shared" si="7"/>
        <v>0.28266849949553247</v>
      </c>
      <c r="N33" s="42"/>
      <c r="O33" s="35"/>
      <c r="Q33" s="39"/>
    </row>
    <row r="34" spans="3:18" x14ac:dyDescent="0.25">
      <c r="C34" s="3">
        <f t="shared" si="4"/>
        <v>4</v>
      </c>
      <c r="D34" s="3">
        <f t="shared" si="4"/>
        <v>10.18125</v>
      </c>
      <c r="E34" s="3">
        <f t="shared" si="4"/>
        <v>4</v>
      </c>
      <c r="F34" s="3">
        <f t="shared" si="4"/>
        <v>4.33</v>
      </c>
      <c r="G34" s="3">
        <f t="shared" si="5"/>
        <v>8.07</v>
      </c>
      <c r="H34" s="8">
        <f t="shared" si="5"/>
        <v>1.8637413394919169</v>
      </c>
      <c r="I34" s="6">
        <f t="shared" si="6"/>
        <v>-0.56383414444752411</v>
      </c>
      <c r="J34" s="8">
        <f t="shared" si="7"/>
        <v>0.59250003822866359</v>
      </c>
      <c r="N34" s="42"/>
      <c r="O34" s="35"/>
      <c r="Q34" s="39"/>
    </row>
    <row r="35" spans="3:18" x14ac:dyDescent="0.25">
      <c r="C35" s="3">
        <f t="shared" si="4"/>
        <v>5</v>
      </c>
      <c r="D35" s="3">
        <f t="shared" si="4"/>
        <v>13.475</v>
      </c>
      <c r="E35" s="3">
        <f t="shared" si="4"/>
        <v>5</v>
      </c>
      <c r="F35" s="3">
        <f t="shared" si="4"/>
        <v>4.33</v>
      </c>
      <c r="G35" s="3">
        <f t="shared" si="5"/>
        <v>8.07</v>
      </c>
      <c r="H35" s="8">
        <f t="shared" si="5"/>
        <v>1.8637413394919169</v>
      </c>
      <c r="I35" s="6">
        <f t="shared" si="6"/>
        <v>-0.71563583909080408</v>
      </c>
      <c r="J35" s="8">
        <f t="shared" si="7"/>
        <v>0.95448652640253528</v>
      </c>
      <c r="N35" s="42"/>
      <c r="O35" s="35"/>
      <c r="Q35" s="39"/>
    </row>
    <row r="36" spans="3:18" x14ac:dyDescent="0.25">
      <c r="C36" s="3">
        <f t="shared" si="4"/>
        <v>6</v>
      </c>
      <c r="D36" s="3">
        <f t="shared" si="4"/>
        <v>16.768750000000001</v>
      </c>
      <c r="E36" s="3">
        <f t="shared" si="4"/>
        <v>6</v>
      </c>
      <c r="F36" s="3">
        <f t="shared" si="4"/>
        <v>4.33</v>
      </c>
      <c r="G36" s="3">
        <f t="shared" si="5"/>
        <v>8.07</v>
      </c>
      <c r="H36" s="8">
        <f t="shared" si="5"/>
        <v>1.8637413394919169</v>
      </c>
      <c r="I36" s="6">
        <f t="shared" si="6"/>
        <v>-0.83908771815642735</v>
      </c>
      <c r="J36" s="8">
        <f t="shared" si="7"/>
        <v>1.3122010078524129</v>
      </c>
      <c r="N36" s="42"/>
      <c r="O36" s="35"/>
      <c r="Q36" s="39"/>
    </row>
    <row r="37" spans="3:18" x14ac:dyDescent="0.25">
      <c r="C37" s="3">
        <f t="shared" si="4"/>
        <v>7</v>
      </c>
      <c r="D37" s="3">
        <f t="shared" si="4"/>
        <v>20.0625</v>
      </c>
      <c r="E37" s="3">
        <f t="shared" si="4"/>
        <v>7</v>
      </c>
      <c r="F37" s="3">
        <f t="shared" si="4"/>
        <v>4.33</v>
      </c>
      <c r="G37" s="3">
        <f t="shared" si="5"/>
        <v>8.07</v>
      </c>
      <c r="H37" s="8">
        <f t="shared" si="5"/>
        <v>1.8637413394919169</v>
      </c>
      <c r="I37" s="6">
        <f t="shared" si="6"/>
        <v>-0.92958399211814702</v>
      </c>
      <c r="J37" s="8">
        <f t="shared" si="7"/>
        <v>1.6105080912486494</v>
      </c>
      <c r="N37" s="42"/>
      <c r="O37" s="35"/>
      <c r="Q37" s="39"/>
    </row>
    <row r="38" spans="3:18" x14ac:dyDescent="0.25">
      <c r="C38" s="3">
        <f t="shared" si="4"/>
        <v>8</v>
      </c>
      <c r="D38" s="3">
        <f t="shared" si="4"/>
        <v>23.356249999999999</v>
      </c>
      <c r="E38" s="3">
        <f t="shared" si="4"/>
        <v>8</v>
      </c>
      <c r="F38" s="3">
        <f t="shared" si="4"/>
        <v>4.33</v>
      </c>
      <c r="G38" s="3">
        <f t="shared" si="5"/>
        <v>8.07</v>
      </c>
      <c r="H38" s="8">
        <f t="shared" si="5"/>
        <v>1.8637413394919169</v>
      </c>
      <c r="I38" s="6">
        <f t="shared" si="6"/>
        <v>-0.98383990098309959</v>
      </c>
      <c r="J38" s="8">
        <f t="shared" si="7"/>
        <v>1.8039915641305155</v>
      </c>
      <c r="N38" s="42"/>
      <c r="O38" s="35"/>
      <c r="Q38" s="39"/>
    </row>
    <row r="39" spans="3:18" x14ac:dyDescent="0.25">
      <c r="C39" s="3">
        <f t="shared" si="4"/>
        <v>9</v>
      </c>
      <c r="D39" s="3">
        <f t="shared" si="4"/>
        <v>26.65</v>
      </c>
      <c r="E39" s="3">
        <f t="shared" si="4"/>
        <v>9</v>
      </c>
      <c r="F39" s="3">
        <f t="shared" si="4"/>
        <v>4.33</v>
      </c>
      <c r="G39" s="3">
        <f t="shared" si="5"/>
        <v>8.07</v>
      </c>
      <c r="H39" s="8">
        <f t="shared" si="5"/>
        <v>1.8637413394919169</v>
      </c>
      <c r="I39" s="6">
        <f t="shared" si="6"/>
        <v>-1</v>
      </c>
      <c r="J39" s="8">
        <f t="shared" si="7"/>
        <v>1.8637413394919169</v>
      </c>
      <c r="M39" s="17"/>
      <c r="N39" s="42"/>
      <c r="O39" s="35"/>
      <c r="P39" s="17"/>
      <c r="Q39" s="39"/>
      <c r="R39" s="17"/>
    </row>
    <row r="40" spans="3:18" x14ac:dyDescent="0.25">
      <c r="C40" s="3">
        <f t="shared" si="4"/>
        <v>10</v>
      </c>
      <c r="D40" s="3">
        <f t="shared" si="4"/>
        <v>29.943750000000001</v>
      </c>
      <c r="E40" s="3">
        <f t="shared" si="4"/>
        <v>10</v>
      </c>
      <c r="F40" s="3">
        <f t="shared" si="4"/>
        <v>4.33</v>
      </c>
      <c r="G40" s="3">
        <f t="shared" si="5"/>
        <v>8.07</v>
      </c>
      <c r="H40" s="8">
        <f t="shared" si="5"/>
        <v>1.8637413394919169</v>
      </c>
      <c r="I40" s="6">
        <f t="shared" si="6"/>
        <v>-0.97769146091447001</v>
      </c>
      <c r="J40" s="8">
        <f t="shared" si="7"/>
        <v>1.7815141763170255</v>
      </c>
      <c r="M40" s="17"/>
      <c r="N40" s="42"/>
      <c r="O40" s="35"/>
      <c r="P40" s="17"/>
      <c r="Q40" s="39"/>
      <c r="R40" s="17"/>
    </row>
    <row r="41" spans="3:18" x14ac:dyDescent="0.25">
      <c r="C41" s="3">
        <f t="shared" si="4"/>
        <v>11</v>
      </c>
      <c r="D41" s="3">
        <f t="shared" si="4"/>
        <v>33.237499999999997</v>
      </c>
      <c r="E41" s="3">
        <f t="shared" si="4"/>
        <v>11</v>
      </c>
      <c r="F41" s="3">
        <f t="shared" si="4"/>
        <v>4.33</v>
      </c>
      <c r="G41" s="3">
        <f t="shared" si="5"/>
        <v>8.07</v>
      </c>
      <c r="H41" s="8">
        <f t="shared" si="5"/>
        <v>1.8637413394919169</v>
      </c>
      <c r="I41" s="6">
        <f t="shared" si="6"/>
        <v>-0.91801874184350529</v>
      </c>
      <c r="J41" s="8">
        <f t="shared" si="7"/>
        <v>1.5706836886221189</v>
      </c>
      <c r="M41" s="17"/>
      <c r="N41" s="42"/>
      <c r="O41" s="35"/>
      <c r="P41" s="17"/>
      <c r="Q41" s="39"/>
      <c r="R41" s="17"/>
    </row>
    <row r="42" spans="3:18" x14ac:dyDescent="0.25">
      <c r="C42" s="3">
        <f t="shared" si="4"/>
        <v>12</v>
      </c>
      <c r="D42" s="3">
        <f t="shared" si="4"/>
        <v>36.53125</v>
      </c>
      <c r="E42" s="3">
        <f t="shared" si="4"/>
        <v>12</v>
      </c>
      <c r="F42" s="3">
        <f t="shared" si="4"/>
        <v>4.33</v>
      </c>
      <c r="G42" s="3">
        <f t="shared" si="5"/>
        <v>8.07</v>
      </c>
      <c r="H42" s="8">
        <f t="shared" si="5"/>
        <v>1.8637413394919169</v>
      </c>
      <c r="I42" s="6">
        <f t="shared" si="6"/>
        <v>-0.82350299216415446</v>
      </c>
      <c r="J42" s="8">
        <f t="shared" si="7"/>
        <v>1.2639095675043317</v>
      </c>
      <c r="M42" s="17"/>
      <c r="N42" s="42"/>
      <c r="O42" s="17"/>
      <c r="P42" s="17"/>
      <c r="Q42" s="17"/>
      <c r="R42" s="17"/>
    </row>
    <row r="43" spans="3:18" x14ac:dyDescent="0.25">
      <c r="C43" s="3">
        <f t="shared" si="4"/>
        <v>13</v>
      </c>
      <c r="D43" s="3">
        <f t="shared" si="4"/>
        <v>39.825000000000003</v>
      </c>
      <c r="E43" s="3">
        <f t="shared" si="4"/>
        <v>13</v>
      </c>
      <c r="F43" s="3">
        <f t="shared" si="4"/>
        <v>4.33</v>
      </c>
      <c r="G43" s="3">
        <f t="shared" si="5"/>
        <v>8.07</v>
      </c>
      <c r="H43" s="8">
        <f t="shared" si="5"/>
        <v>1.8637413394919169</v>
      </c>
      <c r="I43" s="6">
        <f t="shared" si="6"/>
        <v>-0.69796619241640967</v>
      </c>
      <c r="J43" s="8">
        <f t="shared" si="7"/>
        <v>0.90793427770277668</v>
      </c>
      <c r="M43" s="17"/>
      <c r="N43" s="42"/>
      <c r="O43" s="17"/>
      <c r="P43" s="17"/>
      <c r="Q43" s="17"/>
      <c r="R43" s="17"/>
    </row>
    <row r="44" spans="3:18" x14ac:dyDescent="0.25">
      <c r="C44" s="3">
        <f t="shared" si="4"/>
        <v>14</v>
      </c>
      <c r="D44" s="3">
        <f t="shared" si="4"/>
        <v>43.118749999999999</v>
      </c>
      <c r="E44" s="3">
        <f t="shared" si="4"/>
        <v>14</v>
      </c>
      <c r="F44" s="3">
        <f t="shared" si="4"/>
        <v>4.33</v>
      </c>
      <c r="G44" s="3">
        <f t="shared" si="5"/>
        <v>8.07</v>
      </c>
      <c r="H44" s="8">
        <f t="shared" si="5"/>
        <v>1.8637413394919169</v>
      </c>
      <c r="I44" s="6">
        <f t="shared" si="6"/>
        <v>-0.5463709700042978</v>
      </c>
      <c r="J44" s="8">
        <f t="shared" si="7"/>
        <v>0.5563663698586464</v>
      </c>
      <c r="M44" s="17"/>
      <c r="N44" s="17"/>
      <c r="O44" s="17"/>
      <c r="P44" s="17"/>
      <c r="Q44" s="17"/>
      <c r="R44" s="17"/>
    </row>
    <row r="45" spans="3:18" x14ac:dyDescent="0.25">
      <c r="C45" s="3">
        <f t="shared" si="4"/>
        <v>15</v>
      </c>
      <c r="D45" s="3">
        <f t="shared" si="4"/>
        <v>46.412500000000001</v>
      </c>
      <c r="E45" s="3">
        <f t="shared" si="4"/>
        <v>15</v>
      </c>
      <c r="F45" s="3">
        <f t="shared" si="4"/>
        <v>4.33</v>
      </c>
      <c r="G45" s="3">
        <f t="shared" si="5"/>
        <v>8.07</v>
      </c>
      <c r="H45" s="8">
        <f t="shared" si="5"/>
        <v>1.8637413394919169</v>
      </c>
      <c r="I45" s="6">
        <f t="shared" si="6"/>
        <v>-0.37461693229394011</v>
      </c>
      <c r="J45" s="8">
        <f t="shared" si="7"/>
        <v>0.26155344501336547</v>
      </c>
      <c r="M45" s="17"/>
      <c r="N45" s="17"/>
      <c r="O45" s="17"/>
      <c r="P45" s="17"/>
      <c r="Q45" s="17"/>
      <c r="R45" s="17"/>
    </row>
    <row r="46" spans="3:18" x14ac:dyDescent="0.25">
      <c r="C46" s="3">
        <f t="shared" si="4"/>
        <v>16</v>
      </c>
      <c r="D46" s="3">
        <f t="shared" si="4"/>
        <v>49.706249999999997</v>
      </c>
      <c r="E46" s="3">
        <f t="shared" si="4"/>
        <v>16</v>
      </c>
      <c r="F46" s="3">
        <f t="shared" si="4"/>
        <v>4.33</v>
      </c>
      <c r="G46" s="3">
        <f t="shared" si="5"/>
        <v>8.07</v>
      </c>
      <c r="H46" s="8">
        <f t="shared" si="5"/>
        <v>1.8637413394919169</v>
      </c>
      <c r="I46" s="6">
        <f t="shared" si="6"/>
        <v>-0.18930586055718326</v>
      </c>
      <c r="J46" s="8">
        <f t="shared" si="7"/>
        <v>6.6790355738858304E-2</v>
      </c>
      <c r="M46" s="17"/>
      <c r="N46" s="17"/>
      <c r="O46" s="17"/>
      <c r="P46" s="17"/>
      <c r="Q46" s="17"/>
      <c r="R46" s="17"/>
    </row>
    <row r="47" spans="3:18" x14ac:dyDescent="0.25">
      <c r="C47" s="3">
        <f t="shared" ref="C47:F47" si="8">C24</f>
        <v>17</v>
      </c>
      <c r="D47" s="3">
        <f t="shared" si="8"/>
        <v>53</v>
      </c>
      <c r="E47" s="3" t="str">
        <f t="shared" si="8"/>
        <v>-</v>
      </c>
      <c r="F47" s="3" t="str">
        <f t="shared" si="8"/>
        <v>-</v>
      </c>
      <c r="G47" s="3">
        <f t="shared" ref="G47:H47" si="9">H24</f>
        <v>4</v>
      </c>
      <c r="H47" s="8">
        <f t="shared" si="9"/>
        <v>1.8475750577367205</v>
      </c>
      <c r="I47" s="6">
        <f t="shared" si="6"/>
        <v>0</v>
      </c>
      <c r="J47" s="8">
        <f t="shared" si="7"/>
        <v>0</v>
      </c>
      <c r="M47" s="17"/>
      <c r="N47" s="17"/>
      <c r="O47" s="17"/>
      <c r="P47" s="17"/>
      <c r="Q47" s="17"/>
      <c r="R47" s="17"/>
    </row>
    <row r="48" spans="3:18" x14ac:dyDescent="0.25">
      <c r="M48" s="17"/>
      <c r="N48" s="17"/>
      <c r="O48" s="17"/>
      <c r="P48" s="17"/>
      <c r="Q48" s="17"/>
      <c r="R48" s="17"/>
    </row>
    <row r="49" spans="7:18" x14ac:dyDescent="0.25">
      <c r="M49" s="17"/>
      <c r="N49" s="17"/>
      <c r="O49" s="17"/>
      <c r="P49" s="17"/>
      <c r="Q49" s="17"/>
      <c r="R49" s="17"/>
    </row>
    <row r="50" spans="7:18" x14ac:dyDescent="0.25">
      <c r="M50" s="17"/>
      <c r="N50" s="17"/>
      <c r="O50" s="17"/>
      <c r="P50" s="17"/>
      <c r="Q50" s="17"/>
      <c r="R50" s="17"/>
    </row>
    <row r="51" spans="7:18" x14ac:dyDescent="0.25">
      <c r="M51" s="17"/>
      <c r="N51" s="17"/>
      <c r="O51" s="17"/>
      <c r="P51" s="17"/>
      <c r="Q51" s="17"/>
      <c r="R51" s="17"/>
    </row>
    <row r="52" spans="7:18" x14ac:dyDescent="0.25">
      <c r="M52" s="17"/>
      <c r="N52" s="17"/>
      <c r="O52" s="17"/>
      <c r="P52" s="17"/>
      <c r="Q52" s="17"/>
      <c r="R52" s="17"/>
    </row>
    <row r="53" spans="7:18" x14ac:dyDescent="0.25">
      <c r="M53" s="17"/>
      <c r="N53" s="17"/>
      <c r="O53" s="17"/>
      <c r="P53" s="17"/>
      <c r="Q53" s="17"/>
      <c r="R53" s="17"/>
    </row>
    <row r="56" spans="7:18" x14ac:dyDescent="0.25">
      <c r="G56" s="17"/>
      <c r="I56" s="17"/>
    </row>
    <row r="57" spans="7:18" x14ac:dyDescent="0.25">
      <c r="G57" s="17"/>
      <c r="I57" s="17"/>
    </row>
    <row r="58" spans="7:18" x14ac:dyDescent="0.25">
      <c r="G58" s="17"/>
      <c r="I58" s="17"/>
    </row>
    <row r="59" spans="7:18" x14ac:dyDescent="0.25">
      <c r="G59" s="17"/>
      <c r="I59" s="17"/>
    </row>
    <row r="60" spans="7:18" x14ac:dyDescent="0.25">
      <c r="G60" s="17"/>
      <c r="I60" s="17"/>
    </row>
    <row r="61" spans="7:18" x14ac:dyDescent="0.25">
      <c r="G61" s="17"/>
      <c r="I61" s="17"/>
    </row>
    <row r="62" spans="7:18" x14ac:dyDescent="0.25">
      <c r="G62" s="17"/>
      <c r="I62" s="17"/>
    </row>
    <row r="63" spans="7:18" x14ac:dyDescent="0.25">
      <c r="G63" s="17"/>
      <c r="I63" s="17"/>
    </row>
    <row r="64" spans="7:18" x14ac:dyDescent="0.25">
      <c r="G64" s="17"/>
      <c r="I64" s="17"/>
    </row>
    <row r="65" spans="7:9" x14ac:dyDescent="0.25">
      <c r="G65" s="17"/>
      <c r="I65" s="17"/>
    </row>
    <row r="66" spans="7:9" x14ac:dyDescent="0.25">
      <c r="G66" s="17"/>
      <c r="I66" s="17"/>
    </row>
    <row r="67" spans="7:9" x14ac:dyDescent="0.25">
      <c r="G67" s="17"/>
      <c r="I67" s="17"/>
    </row>
    <row r="68" spans="7:9" x14ac:dyDescent="0.25">
      <c r="G68" s="17"/>
      <c r="I68" s="17"/>
    </row>
    <row r="69" spans="7:9" x14ac:dyDescent="0.25">
      <c r="G69" s="17"/>
      <c r="I69" s="17"/>
    </row>
    <row r="70" spans="7:9" x14ac:dyDescent="0.25">
      <c r="G70" s="17"/>
      <c r="I70" s="17"/>
    </row>
    <row r="71" spans="7:9" x14ac:dyDescent="0.25">
      <c r="I71" s="17"/>
    </row>
    <row r="72" spans="7:9" x14ac:dyDescent="0.25">
      <c r="I72" s="17"/>
    </row>
  </sheetData>
  <mergeCells count="2">
    <mergeCell ref="J4:L4"/>
    <mergeCell ref="J5:L5"/>
  </mergeCells>
  <conditionalFormatting sqref="K8:K23">
    <cfRule type="cellIs" dxfId="4" priority="1" operator="equal">
      <formula>-1</formula>
    </cfRule>
  </conditionalFormatting>
  <conditionalFormatting sqref="K8:K24">
    <cfRule type="cellIs" dxfId="3" priority="2" operator="equal">
      <formula>1</formula>
    </cfRule>
  </conditionalFormatting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A4CC1-E511-464B-A2A9-DEB63FD94252}">
  <dimension ref="C1:X30"/>
  <sheetViews>
    <sheetView zoomScale="70" zoomScaleNormal="70" workbookViewId="0">
      <selection activeCell="K6" sqref="K6"/>
    </sheetView>
  </sheetViews>
  <sheetFormatPr defaultRowHeight="15" x14ac:dyDescent="0.25"/>
  <cols>
    <col min="4" max="4" width="14.42578125" customWidth="1"/>
    <col min="5" max="5" width="12.85546875" customWidth="1"/>
    <col min="6" max="6" width="14.5703125" customWidth="1"/>
    <col min="7" max="7" width="16.5703125" customWidth="1"/>
    <col min="8" max="8" width="16.42578125" customWidth="1"/>
    <col min="9" max="9" width="12" customWidth="1"/>
    <col min="10" max="10" width="14.5703125" customWidth="1"/>
    <col min="11" max="12" width="10.5703125" customWidth="1"/>
    <col min="13" max="13" width="13.85546875" bestFit="1" customWidth="1"/>
    <col min="14" max="14" width="12.5703125" customWidth="1"/>
    <col min="16" max="16" width="9.7109375" bestFit="1" customWidth="1"/>
    <col min="17" max="17" width="15.140625" bestFit="1" customWidth="1"/>
    <col min="18" max="18" width="13.7109375" bestFit="1" customWidth="1"/>
  </cols>
  <sheetData>
    <row r="1" spans="3:24" x14ac:dyDescent="0.25">
      <c r="C1" t="s">
        <v>40</v>
      </c>
    </row>
    <row r="2" spans="3:24" x14ac:dyDescent="0.25">
      <c r="C2" t="s">
        <v>39</v>
      </c>
    </row>
    <row r="3" spans="3:24" x14ac:dyDescent="0.25">
      <c r="I3" s="3" t="s">
        <v>34</v>
      </c>
      <c r="J3" s="3">
        <v>0.43</v>
      </c>
      <c r="K3" s="3" t="s">
        <v>35</v>
      </c>
      <c r="L3" s="3" t="s">
        <v>34</v>
      </c>
      <c r="M3" s="3">
        <v>0.43</v>
      </c>
      <c r="N3" s="3" t="s">
        <v>35</v>
      </c>
    </row>
    <row r="4" spans="3:24" x14ac:dyDescent="0.25">
      <c r="C4" s="2"/>
      <c r="D4" s="2"/>
      <c r="E4" s="2"/>
      <c r="F4" s="2"/>
      <c r="G4" s="2"/>
      <c r="H4" s="2"/>
      <c r="I4" s="45" t="s">
        <v>14</v>
      </c>
      <c r="J4" s="45"/>
      <c r="K4" s="45"/>
      <c r="L4" s="45"/>
      <c r="M4" s="45"/>
      <c r="N4" s="45"/>
      <c r="O4" s="2"/>
      <c r="P4" s="2"/>
      <c r="Q4" s="2"/>
    </row>
    <row r="5" spans="3:24" ht="43.5" customHeight="1" x14ac:dyDescent="0.25">
      <c r="C5" s="3"/>
      <c r="D5" s="4" t="s">
        <v>20</v>
      </c>
      <c r="E5" s="4" t="s">
        <v>30</v>
      </c>
      <c r="F5" s="4" t="s">
        <v>29</v>
      </c>
      <c r="G5" s="4" t="s">
        <v>19</v>
      </c>
      <c r="H5" s="4" t="s">
        <v>18</v>
      </c>
      <c r="I5" s="50" t="s">
        <v>9</v>
      </c>
      <c r="J5" s="51"/>
      <c r="K5" s="52"/>
      <c r="L5" s="50" t="s">
        <v>8</v>
      </c>
      <c r="M5" s="51"/>
      <c r="N5" s="52"/>
      <c r="O5" s="3"/>
      <c r="P5" s="3" t="s">
        <v>23</v>
      </c>
      <c r="Q5" s="3"/>
    </row>
    <row r="6" spans="3:24" ht="18" x14ac:dyDescent="0.25">
      <c r="C6" s="3" t="s">
        <v>2</v>
      </c>
      <c r="D6" s="3" t="s">
        <v>0</v>
      </c>
      <c r="E6" s="3" t="s">
        <v>1</v>
      </c>
      <c r="F6" s="3" t="s">
        <v>28</v>
      </c>
      <c r="G6" s="3" t="s">
        <v>16</v>
      </c>
      <c r="H6" s="3" t="s">
        <v>17</v>
      </c>
      <c r="I6" s="5" t="s">
        <v>36</v>
      </c>
      <c r="J6" s="5" t="s">
        <v>11</v>
      </c>
      <c r="K6" s="5" t="s">
        <v>10</v>
      </c>
      <c r="L6" s="5" t="s">
        <v>37</v>
      </c>
      <c r="M6" s="5" t="s">
        <v>12</v>
      </c>
      <c r="N6" s="5" t="s">
        <v>13</v>
      </c>
      <c r="O6" s="3" t="s">
        <v>24</v>
      </c>
      <c r="P6" s="3" t="s">
        <v>25</v>
      </c>
      <c r="Q6" s="3" t="s">
        <v>26</v>
      </c>
      <c r="R6" s="3" t="s">
        <v>27</v>
      </c>
    </row>
    <row r="7" spans="3:24" x14ac:dyDescent="0.25">
      <c r="C7" s="3" t="s">
        <v>4</v>
      </c>
      <c r="D7" s="3" t="s">
        <v>3</v>
      </c>
      <c r="E7" s="3" t="s">
        <v>5</v>
      </c>
      <c r="F7" s="3" t="s">
        <v>3</v>
      </c>
      <c r="G7" s="3" t="s">
        <v>15</v>
      </c>
      <c r="H7" s="3" t="s">
        <v>7</v>
      </c>
      <c r="I7" s="3"/>
      <c r="J7" s="3"/>
      <c r="K7" s="3"/>
      <c r="L7" s="3"/>
      <c r="M7" s="3"/>
      <c r="N7" s="3"/>
      <c r="O7" s="3" t="s">
        <v>7</v>
      </c>
      <c r="P7" s="3" t="s">
        <v>7</v>
      </c>
      <c r="Q7" s="3" t="s">
        <v>15</v>
      </c>
      <c r="R7" s="3" t="s">
        <v>15</v>
      </c>
    </row>
    <row r="8" spans="3:24" x14ac:dyDescent="0.25">
      <c r="C8" s="3">
        <v>1</v>
      </c>
      <c r="D8" s="3">
        <v>0</v>
      </c>
      <c r="E8" s="3">
        <v>1</v>
      </c>
      <c r="F8" s="3">
        <f>D9-D8</f>
        <v>3.2250000000000001</v>
      </c>
      <c r="G8" s="3">
        <v>0</v>
      </c>
      <c r="H8" s="17">
        <v>790.85</v>
      </c>
      <c r="I8" s="17">
        <v>0</v>
      </c>
      <c r="J8" s="6" cm="1">
        <f t="array" ref="J8">I8/MAX(ABS($I$8:$I$28))</f>
        <v>0</v>
      </c>
      <c r="K8" s="6">
        <f>J8^2</f>
        <v>0</v>
      </c>
      <c r="L8" s="17">
        <v>0</v>
      </c>
      <c r="M8" s="6" cm="1">
        <f t="array" ref="M8">L8/MAX(ABS($L$8:$L$28))</f>
        <v>0</v>
      </c>
      <c r="N8" s="6">
        <f>M8^2</f>
        <v>0</v>
      </c>
      <c r="O8" s="8">
        <f>K8*H8/(F8/2)</f>
        <v>0</v>
      </c>
      <c r="P8" s="8">
        <f>N8*H8/(F8/2)</f>
        <v>0</v>
      </c>
      <c r="Q8" s="10">
        <f>O29/K29</f>
        <v>165.87761764484353</v>
      </c>
      <c r="R8" s="15">
        <f>P29/N29</f>
        <v>164.80794660219073</v>
      </c>
    </row>
    <row r="9" spans="3:24" x14ac:dyDescent="0.25">
      <c r="C9" s="3">
        <v>2</v>
      </c>
      <c r="D9" s="3">
        <v>3.2250000000000001</v>
      </c>
      <c r="E9" s="3">
        <v>2</v>
      </c>
      <c r="F9" s="3">
        <f t="shared" ref="F9:F26" si="0">D10-D9</f>
        <v>2.9250000000000003</v>
      </c>
      <c r="G9" s="3">
        <v>0</v>
      </c>
      <c r="H9" s="17">
        <v>1581.7</v>
      </c>
      <c r="I9" s="17">
        <v>-2.04E-4</v>
      </c>
      <c r="J9" s="6" cm="1">
        <f t="array" ref="J9">I9/MAX(ABS($I$8:$I$28))</f>
        <v>-3.0241173357526275E-4</v>
      </c>
      <c r="K9" s="6">
        <f t="shared" ref="K9:K28" si="1">J9^2</f>
        <v>9.1452856603995702E-8</v>
      </c>
      <c r="L9" s="17">
        <v>-2.1459999999999999E-3</v>
      </c>
      <c r="M9" s="6" cm="1">
        <f t="array" ref="M9">L9/MAX(ABS($L$8:$L$28))</f>
        <v>-3.3873959196558936E-3</v>
      </c>
      <c r="N9" s="6">
        <f t="shared" ref="N9:N28" si="2">M9^2</f>
        <v>1.1474451116501397E-5</v>
      </c>
      <c r="O9" s="8">
        <f>K9*H9/(F8/2+F9/2)</f>
        <v>4.7040970175785361E-5</v>
      </c>
      <c r="P9" s="8">
        <f>N9*H9/(F8/2+F9/2)</f>
        <v>5.9021591320228481E-3</v>
      </c>
      <c r="Q9" s="23"/>
      <c r="R9" s="24"/>
    </row>
    <row r="10" spans="3:24" x14ac:dyDescent="0.25">
      <c r="C10" s="3">
        <v>3</v>
      </c>
      <c r="D10" s="3">
        <v>6.15</v>
      </c>
      <c r="E10" s="3">
        <v>3</v>
      </c>
      <c r="F10" s="3">
        <f t="shared" si="0"/>
        <v>2.9249999999999989</v>
      </c>
      <c r="G10" s="3">
        <v>0</v>
      </c>
      <c r="H10" s="17">
        <v>1581.7</v>
      </c>
      <c r="I10" s="17">
        <v>-7.8299999999999995E-4</v>
      </c>
      <c r="J10" s="6" cm="1">
        <f t="array" ref="J10">I10/MAX(ABS($I$8:$I$28))</f>
        <v>-1.1607273891638759E-3</v>
      </c>
      <c r="K10" s="6">
        <f t="shared" si="1"/>
        <v>1.3472880719551879E-6</v>
      </c>
      <c r="L10" s="17">
        <v>-7.7809999999999997E-3</v>
      </c>
      <c r="M10" s="6" cm="1">
        <f t="array" ref="M10">L10/MAX(ABS($L$8:$L$28))</f>
        <v>-1.2282072530681504E-2</v>
      </c>
      <c r="N10" s="6">
        <f t="shared" si="2"/>
        <v>1.5084930564892115E-4</v>
      </c>
      <c r="O10" s="8">
        <f t="shared" ref="O10:O27" si="3">K10*H10/(F9/2+F10/2)</f>
        <v>7.2854890373043443E-4</v>
      </c>
      <c r="P10" s="8">
        <f t="shared" ref="P10:P27" si="4">N10*H10/(F9/2+F10/2)</f>
        <v>8.157208435723029E-2</v>
      </c>
    </row>
    <row r="11" spans="3:24" x14ac:dyDescent="0.25">
      <c r="C11" s="3">
        <v>4</v>
      </c>
      <c r="D11" s="3">
        <v>9.0749999999999993</v>
      </c>
      <c r="E11" s="3">
        <v>4</v>
      </c>
      <c r="F11" s="3">
        <f t="shared" si="0"/>
        <v>2.9250000000000007</v>
      </c>
      <c r="G11" s="3">
        <v>0</v>
      </c>
      <c r="H11" s="17">
        <v>1581.7</v>
      </c>
      <c r="I11" s="17">
        <v>-1.7129999999999999E-3</v>
      </c>
      <c r="J11" s="6" cm="1">
        <f t="array" ref="J11">I11/MAX(ABS($I$8:$I$28))</f>
        <v>-2.5393691157569852E-3</v>
      </c>
      <c r="K11" s="6">
        <f t="shared" si="1"/>
        <v>6.4483955060604133E-6</v>
      </c>
      <c r="L11" s="17">
        <v>-1.6407999999999999E-2</v>
      </c>
      <c r="M11" s="6" cm="1">
        <f t="array" ref="M11">L11/MAX(ABS($L$8:$L$28))</f>
        <v>-2.5899530405272087E-2</v>
      </c>
      <c r="N11" s="6">
        <f t="shared" si="2"/>
        <v>6.7078567521361334E-4</v>
      </c>
      <c r="O11" s="8">
        <f t="shared" si="3"/>
        <v>3.4869836485250452E-3</v>
      </c>
      <c r="P11" s="8">
        <f t="shared" si="4"/>
        <v>0.36272878717448626</v>
      </c>
    </row>
    <row r="12" spans="3:24" x14ac:dyDescent="0.25">
      <c r="C12" s="3">
        <v>5</v>
      </c>
      <c r="D12" s="3">
        <v>12</v>
      </c>
      <c r="E12" s="3">
        <v>5</v>
      </c>
      <c r="F12" s="3">
        <f t="shared" si="0"/>
        <v>1.5</v>
      </c>
      <c r="G12" s="3">
        <v>0</v>
      </c>
      <c r="H12" s="17">
        <v>1172.53</v>
      </c>
      <c r="I12" s="17">
        <v>-2.9729999999999999E-3</v>
      </c>
      <c r="J12" s="6" cm="1">
        <f t="array" ref="J12">I12/MAX(ABS($I$8:$I$28))</f>
        <v>-4.4072062937218432E-3</v>
      </c>
      <c r="K12" s="6">
        <f t="shared" si="1"/>
        <v>1.9423467315421427E-5</v>
      </c>
      <c r="L12" s="17">
        <v>-2.7532000000000001E-2</v>
      </c>
      <c r="M12" s="6" cm="1">
        <f t="array" ref="M12">L12/MAX(ABS($L$8:$L$28))</f>
        <v>-4.345842705497021E-2</v>
      </c>
      <c r="N12" s="6">
        <f t="shared" si="2"/>
        <v>1.8886348820921666E-3</v>
      </c>
      <c r="O12" s="8">
        <f t="shared" si="3"/>
        <v>1.0293603675186931E-2</v>
      </c>
      <c r="P12" s="8">
        <f t="shared" si="4"/>
        <v>1.0008953935817073</v>
      </c>
      <c r="Q12" s="53" t="s">
        <v>31</v>
      </c>
      <c r="R12" s="54"/>
      <c r="S12" t="s">
        <v>38</v>
      </c>
      <c r="X12" s="1"/>
    </row>
    <row r="13" spans="3:24" x14ac:dyDescent="0.25">
      <c r="C13" s="3">
        <v>6</v>
      </c>
      <c r="D13" s="3">
        <v>13.5</v>
      </c>
      <c r="E13" s="3">
        <v>6</v>
      </c>
      <c r="F13" s="3">
        <f t="shared" si="0"/>
        <v>1.5</v>
      </c>
      <c r="G13" s="3">
        <v>0</v>
      </c>
      <c r="H13" s="17">
        <v>522.99</v>
      </c>
      <c r="I13" s="17">
        <v>-3.7499999999999999E-3</v>
      </c>
      <c r="J13" s="6" cm="1">
        <f t="array" ref="J13">I13/MAX(ABS($I$8:$I$28))</f>
        <v>-5.559039220133506E-3</v>
      </c>
      <c r="K13" s="6">
        <f t="shared" si="1"/>
        <v>3.0902917050982539E-5</v>
      </c>
      <c r="L13" s="17">
        <v>-3.4126999999999998E-2</v>
      </c>
      <c r="M13" s="6" cm="1">
        <f t="array" ref="M13">L13/MAX(ABS($L$8:$L$28))</f>
        <v>-5.3868434552701155E-2</v>
      </c>
      <c r="N13" s="6">
        <f t="shared" si="2"/>
        <v>2.9018082411586478E-3</v>
      </c>
      <c r="O13" s="8">
        <f t="shared" si="3"/>
        <v>1.077461105899557E-2</v>
      </c>
      <c r="P13" s="8">
        <f t="shared" si="4"/>
        <v>1.0117444613623741</v>
      </c>
      <c r="Q13" s="20"/>
      <c r="R13" s="20"/>
      <c r="X13" s="1"/>
    </row>
    <row r="14" spans="3:24" x14ac:dyDescent="0.25">
      <c r="C14" s="3">
        <v>7</v>
      </c>
      <c r="D14" s="3">
        <v>15</v>
      </c>
      <c r="E14" s="3">
        <v>7</v>
      </c>
      <c r="F14" s="3">
        <f t="shared" si="0"/>
        <v>3.4170000000000016</v>
      </c>
      <c r="G14" s="3">
        <v>0</v>
      </c>
      <c r="H14" s="17">
        <v>407.3</v>
      </c>
      <c r="I14" s="17">
        <v>-4.7159999999999997E-3</v>
      </c>
      <c r="J14" s="6" cm="1">
        <f t="array" ref="J14">I14/MAX(ABS($I$8:$I$28))</f>
        <v>-6.991047723239897E-3</v>
      </c>
      <c r="K14" s="6">
        <f t="shared" si="1"/>
        <v>4.8874748268617749E-5</v>
      </c>
      <c r="L14" s="17">
        <v>-4.1912999999999999E-2</v>
      </c>
      <c r="M14" s="6" cm="1">
        <f t="array" ref="M14">L14/MAX(ABS($L$8:$L$28))</f>
        <v>-6.6158399431750919E-2</v>
      </c>
      <c r="N14" s="6">
        <f t="shared" si="2"/>
        <v>4.3769338153711E-3</v>
      </c>
      <c r="O14" s="8">
        <f t="shared" si="3"/>
        <v>8.0970856090331507E-3</v>
      </c>
      <c r="P14" s="8">
        <f t="shared" si="4"/>
        <v>0.72512716819225076</v>
      </c>
      <c r="Q14" s="9">
        <f>D28/3</f>
        <v>22.666666666666668</v>
      </c>
      <c r="R14" t="s">
        <v>32</v>
      </c>
      <c r="S14" s="9">
        <f>D28-Q14</f>
        <v>45.333333333333329</v>
      </c>
      <c r="T14" t="s">
        <v>32</v>
      </c>
      <c r="X14" s="1"/>
    </row>
    <row r="15" spans="3:24" x14ac:dyDescent="0.25">
      <c r="C15" s="3">
        <v>8</v>
      </c>
      <c r="D15" s="3">
        <v>18.417000000000002</v>
      </c>
      <c r="E15" s="3">
        <v>8</v>
      </c>
      <c r="F15" s="3">
        <f t="shared" si="0"/>
        <v>3.3829999999999991</v>
      </c>
      <c r="G15" s="3">
        <v>0</v>
      </c>
      <c r="H15" s="17">
        <v>533.36</v>
      </c>
      <c r="I15" s="17">
        <v>-1.1979E-2</v>
      </c>
      <c r="J15" s="6" cm="1">
        <f t="array" ref="J15">I15/MAX(ABS($I$8:$I$28))</f>
        <v>-1.7757794884794471E-2</v>
      </c>
      <c r="K15" s="6">
        <f t="shared" si="1"/>
        <v>3.1533927917043269E-4</v>
      </c>
      <c r="L15" s="17">
        <v>-8.5001999999999994E-2</v>
      </c>
      <c r="M15" s="6" cm="1">
        <f t="array" ref="M15">L15/MAX(ABS($L$8:$L$28))</f>
        <v>-0.13417307919971586</v>
      </c>
      <c r="N15" s="6">
        <f t="shared" si="2"/>
        <v>1.8002415181933223E-2</v>
      </c>
      <c r="O15" s="8">
        <f t="shared" si="3"/>
        <v>4.94674582171594E-2</v>
      </c>
      <c r="P15" s="8">
        <f t="shared" si="4"/>
        <v>2.8240494592458538</v>
      </c>
      <c r="Q15" s="9"/>
      <c r="S15" s="9"/>
      <c r="X15" s="1"/>
    </row>
    <row r="16" spans="3:24" x14ac:dyDescent="0.25">
      <c r="C16" s="3">
        <v>9</v>
      </c>
      <c r="D16" s="3">
        <v>21.8</v>
      </c>
      <c r="E16" s="3">
        <v>9</v>
      </c>
      <c r="F16" s="3">
        <f t="shared" si="0"/>
        <v>3.4499999999999993</v>
      </c>
      <c r="G16" s="3">
        <v>0</v>
      </c>
      <c r="H16" s="17">
        <v>533.36</v>
      </c>
      <c r="I16" s="17">
        <v>-2.7552E-2</v>
      </c>
      <c r="J16" s="6" cm="1">
        <f t="array" ref="J16">I16/MAX(ABS($I$8:$I$28))</f>
        <v>-4.0843372958164897E-2</v>
      </c>
      <c r="K16" s="6">
        <f t="shared" si="1"/>
        <v>1.6681811145997556E-3</v>
      </c>
      <c r="L16" s="17">
        <v>-0.16000700000000001</v>
      </c>
      <c r="M16" s="6" cm="1">
        <f t="array" ref="M16">L16/MAX(ABS($L$8:$L$28))</f>
        <v>-0.25256619707193878</v>
      </c>
      <c r="N16" s="6">
        <f t="shared" si="2"/>
        <v>6.3789683903381411E-2</v>
      </c>
      <c r="O16" s="8">
        <f t="shared" si="3"/>
        <v>0.26042472684997098</v>
      </c>
      <c r="P16" s="8">
        <f t="shared" si="4"/>
        <v>9.9583977189250739</v>
      </c>
      <c r="Q16" s="9">
        <f>H22+H23+H24+H25+H26+H27+H28</f>
        <v>3734.31</v>
      </c>
      <c r="R16" t="s">
        <v>6</v>
      </c>
      <c r="S16">
        <f>F22+F23+F24+F25+F26+F27</f>
        <v>20.5</v>
      </c>
      <c r="T16" t="s">
        <v>43</v>
      </c>
      <c r="X16" s="1"/>
    </row>
    <row r="17" spans="3:24" x14ac:dyDescent="0.25">
      <c r="C17" s="3">
        <v>10</v>
      </c>
      <c r="D17" s="3">
        <v>25.25</v>
      </c>
      <c r="E17" s="3">
        <v>10</v>
      </c>
      <c r="F17" s="3">
        <f t="shared" si="0"/>
        <v>3.4499999999999993</v>
      </c>
      <c r="G17" s="3">
        <v>0</v>
      </c>
      <c r="H17" s="17">
        <v>533.36</v>
      </c>
      <c r="I17" s="17">
        <v>-5.0629E-2</v>
      </c>
      <c r="J17" s="6" cm="1">
        <f t="array" ref="J17">I17/MAX(ABS($I$8:$I$28))</f>
        <v>-7.5052959113637144E-2</v>
      </c>
      <c r="K17" s="6">
        <f t="shared" si="1"/>
        <v>5.6329466717132889E-3</v>
      </c>
      <c r="L17" s="17">
        <v>-0.25044100000000002</v>
      </c>
      <c r="M17" s="6" cm="1">
        <f t="array" ref="M17">L17/MAX(ABS($L$8:$L$28))</f>
        <v>-0.39531352353892907</v>
      </c>
      <c r="N17" s="6">
        <f t="shared" si="2"/>
        <v>0.15627278189276342</v>
      </c>
      <c r="O17" s="8">
        <f t="shared" si="3"/>
        <v>0.87083722806521746</v>
      </c>
      <c r="P17" s="8">
        <f t="shared" si="4"/>
        <v>24.159319116036034</v>
      </c>
      <c r="Q17" s="9"/>
      <c r="X17" s="1"/>
    </row>
    <row r="18" spans="3:24" x14ac:dyDescent="0.25">
      <c r="C18" s="3">
        <v>11</v>
      </c>
      <c r="D18" s="3">
        <v>28.7</v>
      </c>
      <c r="E18" s="3">
        <v>11</v>
      </c>
      <c r="F18" s="3">
        <f t="shared" si="0"/>
        <v>3.3000000000000007</v>
      </c>
      <c r="G18" s="3">
        <v>0</v>
      </c>
      <c r="H18" s="17">
        <v>533.36</v>
      </c>
      <c r="I18" s="17">
        <v>-8.0407000000000006E-2</v>
      </c>
      <c r="J18" s="6" cm="1">
        <f t="array" ref="J18">I18/MAX(ABS($I$8:$I$28))</f>
        <v>-0.11919617775287329</v>
      </c>
      <c r="K18" s="6">
        <f t="shared" si="1"/>
        <v>1.4207728790894566E-2</v>
      </c>
      <c r="L18" s="17">
        <v>-0.34093899999999999</v>
      </c>
      <c r="M18" s="6" cm="1">
        <f t="array" ref="M18">L18/MAX(ABS($L$8:$L$28))</f>
        <v>-0.53816187206503296</v>
      </c>
      <c r="N18" s="6">
        <f t="shared" si="2"/>
        <v>0.2896182005445409</v>
      </c>
      <c r="O18" s="8">
        <f t="shared" si="3"/>
        <v>2.2452842156774895</v>
      </c>
      <c r="P18" s="8">
        <f t="shared" si="4"/>
        <v>45.769115094055216</v>
      </c>
      <c r="Q18" s="16">
        <f>Q16/Q14</f>
        <v>164.7489705882353</v>
      </c>
      <c r="R18" t="s">
        <v>33</v>
      </c>
      <c r="X18" s="1"/>
    </row>
    <row r="19" spans="3:24" x14ac:dyDescent="0.25">
      <c r="C19" s="3">
        <v>12</v>
      </c>
      <c r="D19" s="3">
        <v>32</v>
      </c>
      <c r="E19" s="3">
        <v>12</v>
      </c>
      <c r="F19" s="3">
        <f t="shared" si="0"/>
        <v>3.5</v>
      </c>
      <c r="G19" s="3">
        <v>0</v>
      </c>
      <c r="H19" s="17">
        <v>533.36</v>
      </c>
      <c r="I19" s="17">
        <v>-0.116093</v>
      </c>
      <c r="J19" s="6" cm="1">
        <f t="array" ref="J19">I19/MAX(ABS($I$8:$I$28))</f>
        <v>-0.17209747738212244</v>
      </c>
      <c r="K19" s="6">
        <f t="shared" si="1"/>
        <v>2.9617541721290146E-2</v>
      </c>
      <c r="L19" s="17">
        <v>-0.417879</v>
      </c>
      <c r="M19" s="6" cm="1">
        <f t="array" ref="M19">L19/MAX(ABS($L$8:$L$28))</f>
        <v>-0.65960932875577127</v>
      </c>
      <c r="N19" s="6">
        <f t="shared" si="2"/>
        <v>0.43508446658163913</v>
      </c>
      <c r="O19" s="8">
        <f t="shared" si="3"/>
        <v>4.6461211919021501</v>
      </c>
      <c r="P19" s="8">
        <f t="shared" si="4"/>
        <v>68.251956204700889</v>
      </c>
      <c r="Q19" s="16"/>
      <c r="X19" s="1"/>
    </row>
    <row r="20" spans="3:24" x14ac:dyDescent="0.25">
      <c r="C20" s="3">
        <v>13</v>
      </c>
      <c r="D20" s="3">
        <v>35.5</v>
      </c>
      <c r="E20" s="3">
        <v>13</v>
      </c>
      <c r="F20" s="3">
        <f t="shared" si="0"/>
        <v>6</v>
      </c>
      <c r="G20" s="3">
        <v>0</v>
      </c>
      <c r="H20" s="17">
        <v>735</v>
      </c>
      <c r="I20" s="17">
        <v>-0.156912</v>
      </c>
      <c r="J20" s="6" cm="1">
        <f t="array" ref="J20">I20/MAX(ABS($I$8:$I$28))</f>
        <v>-0.23260798989589032</v>
      </c>
      <c r="K20" s="6">
        <f t="shared" si="1"/>
        <v>5.4106476963406612E-2</v>
      </c>
      <c r="L20" s="17">
        <v>-0.469997</v>
      </c>
      <c r="M20" s="6" cm="1">
        <f t="array" ref="M20">L20/MAX(ABS($L$8:$L$28))</f>
        <v>-0.74187601120713464</v>
      </c>
      <c r="N20" s="6">
        <f t="shared" si="2"/>
        <v>0.55038001600460862</v>
      </c>
      <c r="O20" s="8">
        <f t="shared" si="3"/>
        <v>8.372265382758707</v>
      </c>
      <c r="P20" s="8">
        <f t="shared" si="4"/>
        <v>85.164065634397332</v>
      </c>
      <c r="X20" s="1"/>
    </row>
    <row r="21" spans="3:24" x14ac:dyDescent="0.25">
      <c r="C21" s="3">
        <v>14</v>
      </c>
      <c r="D21" s="3">
        <v>41.5</v>
      </c>
      <c r="E21" s="3">
        <v>14</v>
      </c>
      <c r="F21" s="3">
        <f t="shared" si="0"/>
        <v>6</v>
      </c>
      <c r="G21" s="3">
        <v>0</v>
      </c>
      <c r="H21" s="17">
        <v>936.64</v>
      </c>
      <c r="I21" s="17">
        <v>-0.23874699999999999</v>
      </c>
      <c r="J21" s="6" cm="1">
        <f t="array" ref="J21">I21/MAX(ABS($I$8:$I$28))</f>
        <v>-0.35392104978379041</v>
      </c>
      <c r="K21" s="6">
        <f t="shared" si="1"/>
        <v>0.12526010948006025</v>
      </c>
      <c r="L21" s="17">
        <v>-0.47878900000000002</v>
      </c>
      <c r="M21" s="6" cm="1">
        <f t="array" ref="M21">L21/MAX(ABS($L$8:$L$28))</f>
        <v>-0.75575391657787783</v>
      </c>
      <c r="N21" s="6">
        <f t="shared" si="2"/>
        <v>0.57116398242280186</v>
      </c>
      <c r="O21" s="8">
        <f t="shared" si="3"/>
        <v>19.55393815723394</v>
      </c>
      <c r="P21" s="8">
        <f t="shared" si="4"/>
        <v>89.162505416082183</v>
      </c>
      <c r="X21" s="1"/>
    </row>
    <row r="22" spans="3:24" x14ac:dyDescent="0.25">
      <c r="C22" s="3">
        <v>15</v>
      </c>
      <c r="D22" s="3">
        <v>47.5</v>
      </c>
      <c r="E22" s="3">
        <v>15</v>
      </c>
      <c r="F22" s="3">
        <f t="shared" si="0"/>
        <v>6</v>
      </c>
      <c r="G22" s="3">
        <v>0</v>
      </c>
      <c r="H22" s="17">
        <v>936.64</v>
      </c>
      <c r="I22" s="17">
        <v>-0.33026</v>
      </c>
      <c r="J22" s="6" cm="1">
        <f t="array" ref="J22">I22/MAX(ABS($I$8:$I$28))</f>
        <v>-0.48958087809101114</v>
      </c>
      <c r="K22" s="6">
        <f t="shared" si="1"/>
        <v>0.23968943619236552</v>
      </c>
      <c r="L22" s="17">
        <v>-0.36757299999999998</v>
      </c>
      <c r="M22" s="6" cm="1">
        <f t="array" ref="M22">L22/MAX(ABS($L$8:$L$28))</f>
        <v>-0.58020283335306422</v>
      </c>
      <c r="N22" s="6">
        <f t="shared" si="2"/>
        <v>0.33663532783092359</v>
      </c>
      <c r="O22" s="8">
        <f t="shared" si="3"/>
        <v>37.417118919202871</v>
      </c>
      <c r="P22" s="8">
        <f t="shared" si="4"/>
        <v>52.55101890992605</v>
      </c>
      <c r="X22" s="1"/>
    </row>
    <row r="23" spans="3:24" x14ac:dyDescent="0.25">
      <c r="C23" s="3">
        <v>16</v>
      </c>
      <c r="D23" s="3">
        <v>53.5</v>
      </c>
      <c r="E23" s="3">
        <v>16</v>
      </c>
      <c r="F23" s="3">
        <f t="shared" si="0"/>
        <v>6</v>
      </c>
      <c r="G23" s="3">
        <v>0</v>
      </c>
      <c r="H23" s="17">
        <v>936.64</v>
      </c>
      <c r="I23" s="17">
        <v>-0.42802899999999999</v>
      </c>
      <c r="J23" s="6" cm="1">
        <f t="array" ref="J23">I23/MAX(ABS($I$8:$I$28))</f>
        <v>-0.63451466622787323</v>
      </c>
      <c r="K23" s="6">
        <f t="shared" si="1"/>
        <v>0.40260886165826937</v>
      </c>
      <c r="L23" s="17">
        <v>-0.14569199999999999</v>
      </c>
      <c r="M23" s="6" cm="1">
        <f t="array" ref="M23">L23/MAX(ABS($L$8:$L$28))</f>
        <v>-0.22997040369361901</v>
      </c>
      <c r="N23" s="6">
        <f t="shared" si="2"/>
        <v>5.2886386575006099E-2</v>
      </c>
      <c r="O23" s="8">
        <f t="shared" si="3"/>
        <v>62.849927363933567</v>
      </c>
      <c r="P23" s="8">
        <f t="shared" si="4"/>
        <v>8.2559175202689516</v>
      </c>
      <c r="X23" s="1"/>
    </row>
    <row r="24" spans="3:24" x14ac:dyDescent="0.25">
      <c r="C24" s="3">
        <v>17</v>
      </c>
      <c r="D24" s="3">
        <v>59.5</v>
      </c>
      <c r="E24" s="3">
        <v>17</v>
      </c>
      <c r="F24" s="3">
        <f t="shared" si="0"/>
        <v>2.75</v>
      </c>
      <c r="G24" s="3">
        <v>0</v>
      </c>
      <c r="H24" s="17">
        <v>682.96</v>
      </c>
      <c r="I24" s="17">
        <v>-0.52922899999999995</v>
      </c>
      <c r="J24" s="6" cm="1">
        <f t="array" ref="J24">I24/MAX(ABS($I$8:$I$28))</f>
        <v>-0.78453460464854263</v>
      </c>
      <c r="K24" s="6">
        <f t="shared" si="1"/>
        <v>0.61549454589104513</v>
      </c>
      <c r="L24" s="17">
        <v>0.154306</v>
      </c>
      <c r="M24" s="6" cm="1">
        <f t="array" ref="M24">L24/MAX(ABS($L$8:$L$28))</f>
        <v>0.24356734146245215</v>
      </c>
      <c r="N24" s="6">
        <f t="shared" si="2"/>
        <v>5.9325049827086765E-2</v>
      </c>
      <c r="O24" s="8">
        <f t="shared" si="3"/>
        <v>96.081864014113876</v>
      </c>
      <c r="P24" s="8">
        <f t="shared" si="4"/>
        <v>9.2609453782644984</v>
      </c>
      <c r="X24" s="1"/>
    </row>
    <row r="25" spans="3:24" x14ac:dyDescent="0.25">
      <c r="C25" s="3">
        <v>18</v>
      </c>
      <c r="D25" s="3">
        <v>62.25</v>
      </c>
      <c r="E25" s="3">
        <v>18</v>
      </c>
      <c r="F25" s="3">
        <f t="shared" si="0"/>
        <v>2.75</v>
      </c>
      <c r="G25" s="3">
        <v>0</v>
      </c>
      <c r="H25" s="17">
        <v>429.29</v>
      </c>
      <c r="I25" s="17">
        <v>-0.57615400000000005</v>
      </c>
      <c r="J25" s="6" cm="1">
        <f t="array" ref="J25">I25/MAX(ABS($I$8:$I$28))</f>
        <v>-0.8540967154231468</v>
      </c>
      <c r="K25" s="6">
        <f t="shared" si="1"/>
        <v>0.72948119929660782</v>
      </c>
      <c r="L25" s="17">
        <v>0.30630299999999999</v>
      </c>
      <c r="M25" s="6" cm="1">
        <f t="array" ref="M25">L25/MAX(ABS($L$8:$L$28))</f>
        <v>0.4834899964484432</v>
      </c>
      <c r="N25" s="6">
        <f t="shared" si="2"/>
        <v>0.23376257666571562</v>
      </c>
      <c r="O25" s="8">
        <f t="shared" si="3"/>
        <v>113.87599419856028</v>
      </c>
      <c r="P25" s="8">
        <f t="shared" si="4"/>
        <v>36.491613286118202</v>
      </c>
      <c r="X25" s="1"/>
    </row>
    <row r="26" spans="3:24" x14ac:dyDescent="0.25">
      <c r="C26" s="3">
        <v>19</v>
      </c>
      <c r="D26" s="3">
        <v>65</v>
      </c>
      <c r="E26" s="3">
        <v>19</v>
      </c>
      <c r="F26" s="3">
        <f t="shared" si="0"/>
        <v>1.5</v>
      </c>
      <c r="G26" s="3">
        <v>0</v>
      </c>
      <c r="H26" s="17">
        <v>348.18</v>
      </c>
      <c r="I26" s="17">
        <v>-0.62320799999999998</v>
      </c>
      <c r="J26" s="6" cm="1">
        <f t="array" ref="J26">I26/MAX(ABS($I$8:$I$28))</f>
        <v>-0.92385005714692314</v>
      </c>
      <c r="K26" s="6">
        <f t="shared" si="1"/>
        <v>0.8534989280903732</v>
      </c>
      <c r="L26" s="17">
        <v>0.46221099999999998</v>
      </c>
      <c r="M26" s="6" cm="1">
        <f t="array" ref="M26">L26/MAX(ABS($L$8:$L$28))</f>
        <v>0.72958604632808488</v>
      </c>
      <c r="N26" s="6">
        <f t="shared" si="2"/>
        <v>0.53229579899664636</v>
      </c>
      <c r="O26" s="8">
        <f t="shared" si="3"/>
        <v>139.84529730941466</v>
      </c>
      <c r="P26" s="8">
        <f t="shared" si="4"/>
        <v>87.216353550424628</v>
      </c>
      <c r="X26" s="1"/>
    </row>
    <row r="27" spans="3:24" x14ac:dyDescent="0.25">
      <c r="C27" s="3">
        <v>20</v>
      </c>
      <c r="D27" s="3">
        <v>66.5</v>
      </c>
      <c r="E27" s="3">
        <v>20</v>
      </c>
      <c r="F27" s="3">
        <f>D28-D27</f>
        <v>1.5</v>
      </c>
      <c r="G27" s="3">
        <v>0</v>
      </c>
      <c r="H27" s="17">
        <v>267.07</v>
      </c>
      <c r="I27" s="17">
        <v>-0.64889200000000002</v>
      </c>
      <c r="J27" s="6" cm="1">
        <f t="array" ref="J27">I27/MAX(ABS($I$8:$I$28))</f>
        <v>-0.96192428736823232</v>
      </c>
      <c r="K27" s="6">
        <f t="shared" si="1"/>
        <v>0.92529833462888156</v>
      </c>
      <c r="L27" s="17">
        <v>0.54784600000000006</v>
      </c>
      <c r="M27" s="6" cm="1">
        <f t="array" ref="M27">L27/MAX(ABS($L$8:$L$28))</f>
        <v>0.86475829683122218</v>
      </c>
      <c r="N27" s="6">
        <f t="shared" si="2"/>
        <v>0.74780691193843618</v>
      </c>
      <c r="O27" s="8">
        <f t="shared" si="3"/>
        <v>164.74628415289027</v>
      </c>
      <c r="P27" s="8">
        <f t="shared" si="4"/>
        <v>133.14452798093211</v>
      </c>
      <c r="X27" s="1"/>
    </row>
    <row r="28" spans="3:24" x14ac:dyDescent="0.25">
      <c r="C28" s="3">
        <v>21</v>
      </c>
      <c r="D28" s="18">
        <v>68</v>
      </c>
      <c r="E28" s="3"/>
      <c r="F28" s="3"/>
      <c r="G28" s="3">
        <v>0</v>
      </c>
      <c r="H28" s="17">
        <v>133.53</v>
      </c>
      <c r="I28" s="17">
        <v>-0.67457699999999998</v>
      </c>
      <c r="J28" s="6" cm="1">
        <f t="array" ref="J28">I28/MAX(ABS($I$8:$I$28))</f>
        <v>-1</v>
      </c>
      <c r="K28" s="6">
        <f t="shared" si="1"/>
        <v>1</v>
      </c>
      <c r="L28" s="17">
        <v>0.633525</v>
      </c>
      <c r="M28" s="6" cm="1">
        <f t="array" ref="M28">L28/MAX(ABS($L$8:$L$28))</f>
        <v>1</v>
      </c>
      <c r="N28" s="6">
        <f t="shared" si="2"/>
        <v>1</v>
      </c>
      <c r="O28" s="8">
        <f>K28*H28/(F27/2)</f>
        <v>178.04</v>
      </c>
      <c r="P28" s="8">
        <f>N28*H28/(F27/2)</f>
        <v>178.04</v>
      </c>
      <c r="X28" s="1"/>
    </row>
    <row r="29" spans="3:24" x14ac:dyDescent="0.25">
      <c r="C29" s="3"/>
      <c r="D29" s="3"/>
      <c r="E29" s="3"/>
      <c r="F29" s="19"/>
      <c r="G29" s="3" t="s">
        <v>41</v>
      </c>
      <c r="H29" s="22">
        <f>SUM(H8:H28)</f>
        <v>15711.520000000002</v>
      </c>
      <c r="I29" s="3"/>
      <c r="J29" s="3" t="s">
        <v>21</v>
      </c>
      <c r="K29" s="11">
        <f>SUM(K8:K28)</f>
        <v>4.9969867180477472</v>
      </c>
      <c r="L29" s="11"/>
      <c r="M29" s="3" t="s">
        <v>22</v>
      </c>
      <c r="N29" s="13">
        <f>SUM(N8:N28)</f>
        <v>5.057024084736085</v>
      </c>
      <c r="O29" s="12">
        <f>SUM(O8:O28)</f>
        <v>828.88825219268574</v>
      </c>
      <c r="P29" s="14">
        <f>SUM(P8:P28)</f>
        <v>833.43775532317716</v>
      </c>
      <c r="X29" s="1"/>
    </row>
    <row r="30" spans="3:24" x14ac:dyDescent="0.25">
      <c r="C30" s="2"/>
      <c r="D30" s="2"/>
      <c r="E30" s="2"/>
      <c r="F30" s="2"/>
      <c r="G30" s="3" t="s">
        <v>42</v>
      </c>
      <c r="H30" s="21">
        <f>H29*9.806/1000</f>
        <v>154.06716512000003</v>
      </c>
      <c r="I30" s="2"/>
      <c r="J30" s="2"/>
      <c r="K30" s="2"/>
      <c r="L30" s="2"/>
      <c r="M30" s="2"/>
      <c r="N30" s="2"/>
      <c r="O30" s="2"/>
      <c r="P30" s="2"/>
    </row>
  </sheetData>
  <mergeCells count="4">
    <mergeCell ref="I4:N4"/>
    <mergeCell ref="I5:K5"/>
    <mergeCell ref="L5:N5"/>
    <mergeCell ref="Q12:R12"/>
  </mergeCells>
  <conditionalFormatting sqref="J8:J28">
    <cfRule type="cellIs" dxfId="2" priority="4" operator="equal">
      <formula>1</formula>
    </cfRule>
  </conditionalFormatting>
  <conditionalFormatting sqref="M8:M28">
    <cfRule type="cellIs" dxfId="1" priority="1" operator="equal">
      <formula>-1</formula>
    </cfRule>
    <cfRule type="cellIs" dxfId="0" priority="2" operator="equal">
      <formula>1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m_eq</vt:lpstr>
      <vt:lpstr>Foglio1</vt:lpstr>
      <vt:lpstr>m_eqG1</vt:lpstr>
      <vt:lpstr>m_eqG2</vt:lpstr>
      <vt:lpstr>m_eqG3</vt:lpstr>
      <vt:lpstr>Validazione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Biaso</dc:creator>
  <cp:lastModifiedBy>LAB03</cp:lastModifiedBy>
  <dcterms:created xsi:type="dcterms:W3CDTF">2022-12-10T15:08:07Z</dcterms:created>
  <dcterms:modified xsi:type="dcterms:W3CDTF">2024-01-05T17:33:23Z</dcterms:modified>
</cp:coreProperties>
</file>